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240" windowWidth="10860" windowHeight="628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1" i="51" l="1"/>
  <c r="G21" i="51"/>
  <c r="M21" i="51" s="1"/>
  <c r="F21" i="51"/>
  <c r="F41" i="51" s="1"/>
  <c r="AD14" i="51" s="1"/>
  <c r="AD41" i="51" s="1"/>
  <c r="BB14" i="51" s="1"/>
  <c r="BB41" i="51" s="1"/>
  <c r="BZ14" i="51" s="1"/>
  <c r="BZ41" i="51" s="1"/>
  <c r="X4" i="51" s="1"/>
  <c r="E21" i="51"/>
  <c r="CF16" i="5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H22" i="51"/>
  <c r="I22" i="51"/>
  <c r="M22" i="51"/>
  <c r="H23" i="51"/>
  <c r="I23" i="51"/>
  <c r="L23" i="51" s="1"/>
  <c r="M23" i="51"/>
  <c r="H24" i="51"/>
  <c r="I24" i="51"/>
  <c r="M24" i="51"/>
  <c r="H25" i="51"/>
  <c r="I25" i="51"/>
  <c r="L25" i="51" s="1"/>
  <c r="M25" i="51"/>
  <c r="H26" i="51"/>
  <c r="I26" i="51"/>
  <c r="M26" i="51"/>
  <c r="H27" i="51"/>
  <c r="I27" i="51"/>
  <c r="L27" i="51" s="1"/>
  <c r="M27" i="51"/>
  <c r="H28" i="51"/>
  <c r="I28" i="51"/>
  <c r="M28" i="51"/>
  <c r="H29" i="51"/>
  <c r="I29" i="51"/>
  <c r="L29" i="51" s="1"/>
  <c r="N29" i="51" s="1"/>
  <c r="M29" i="51"/>
  <c r="H30" i="51"/>
  <c r="I30" i="51"/>
  <c r="M30" i="51"/>
  <c r="H31" i="51"/>
  <c r="I31" i="51"/>
  <c r="L31" i="51" s="1"/>
  <c r="M31" i="51"/>
  <c r="H32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N35" i="51" s="1"/>
  <c r="M35" i="51"/>
  <c r="H36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J39" i="51" l="1"/>
  <c r="G41" i="51"/>
  <c r="AE14" i="51" s="1"/>
  <c r="AE41" i="51" s="1"/>
  <c r="BC14" i="51" s="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H16" i="51"/>
  <c r="J40" i="51"/>
  <c r="J41" i="51" s="1"/>
  <c r="AH14" i="51" s="1"/>
  <c r="N25" i="51"/>
  <c r="N23" i="51"/>
  <c r="N19" i="51"/>
  <c r="AH31" i="51"/>
  <c r="AH21" i="51"/>
  <c r="AN8" i="51"/>
  <c r="I4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8" i="51"/>
  <c r="AH20" i="51"/>
  <c r="AH26" i="51"/>
  <c r="AH28" i="51"/>
  <c r="AH34" i="51"/>
  <c r="AH36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0" i="51" l="1"/>
  <c r="BF41" i="51" s="1"/>
  <c r="CD14" i="51" s="1"/>
  <c r="BF27" i="51"/>
  <c r="BF16" i="51"/>
  <c r="BF21" i="51"/>
  <c r="BF37" i="51"/>
  <c r="BF26" i="51"/>
  <c r="BF34" i="51"/>
  <c r="BF23" i="51"/>
  <c r="BF39" i="51"/>
  <c r="BF28" i="51"/>
  <c r="BF17" i="51"/>
  <c r="BF25" i="51"/>
  <c r="BF33" i="51"/>
  <c r="BC41" i="51"/>
  <c r="CA14" i="51" s="1"/>
  <c r="CD37" i="51" s="1"/>
  <c r="BF22" i="51"/>
  <c r="BF30" i="51"/>
  <c r="BF38" i="51"/>
  <c r="BF19" i="51"/>
  <c r="BF35" i="51"/>
  <c r="BF24" i="51"/>
  <c r="BF32" i="51"/>
  <c r="BF29" i="51"/>
  <c r="BF18" i="51"/>
  <c r="BF15" i="51"/>
  <c r="BF31" i="51"/>
  <c r="BF20" i="51"/>
  <c r="BF36" i="51"/>
  <c r="AH38" i="51"/>
  <c r="AH30" i="51"/>
  <c r="AH22" i="51"/>
  <c r="AH15" i="51"/>
  <c r="AH25" i="51"/>
  <c r="AH29" i="51"/>
  <c r="AH32" i="51"/>
  <c r="AH24" i="51"/>
  <c r="AH16" i="51"/>
  <c r="AH27" i="51"/>
  <c r="AH37" i="51"/>
  <c r="AH23" i="51"/>
  <c r="CR4" i="51"/>
  <c r="AG14" i="51"/>
  <c r="AG41" i="51" s="1"/>
  <c r="BE14" i="51" s="1"/>
  <c r="BE41" i="51" s="1"/>
  <c r="CC14" i="51" s="1"/>
  <c r="CC41" i="51" s="1"/>
  <c r="BT4" i="51"/>
  <c r="AV4" i="51"/>
  <c r="CD33" i="51"/>
  <c r="CD29" i="51"/>
  <c r="CD17" i="51"/>
  <c r="CA41" i="51"/>
  <c r="D45" i="51" s="1"/>
  <c r="CD31" i="51"/>
  <c r="CD27" i="51"/>
  <c r="CD15" i="51"/>
  <c r="CD38" i="51"/>
  <c r="CD26" i="51"/>
  <c r="CD22" i="51"/>
  <c r="CD32" i="51"/>
  <c r="CD28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18" i="51"/>
  <c r="CD34" i="51"/>
  <c r="CD23" i="51"/>
  <c r="CD39" i="51"/>
  <c r="CD25" i="51"/>
  <c r="CD40" i="51"/>
  <c r="CD41" i="51" s="1"/>
  <c r="CD20" i="51"/>
  <c r="CD36" i="51"/>
  <c r="CD30" i="51"/>
  <c r="CD19" i="51"/>
  <c r="CD35" i="51"/>
  <c r="CD21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<sst xmlns="http://schemas.openxmlformats.org/spreadsheetml/2006/main" count="344" uniqueCount="109">
  <si>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</si>
  <si>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</si>
  <si>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</si>
  <si>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</si>
  <si>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</si>
  <si>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</si>
  <si>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</si>
  <si>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</si>
  <si>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</si>
  <si>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</si>
  <si>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</si>
  <si>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</si>
  <si>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</si>
  <si>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</si>
  <si>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</si>
  <si>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</si>
  <si>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</si>
  <si>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</si>
  <si>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</si>
  <si>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</si>
  <si>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</si>
  <si>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</si>
  <si>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</si>
  <si>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</si>
  <si>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</si>
  <si>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</si>
  <si>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</si>
  <si>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</si>
  <si>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</si>
  <si>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</si>
  <si>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</si>
  <si>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</si>
  <si>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</si>
  <si>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</si>
  <si>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</si>
  <si>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</si>
  <si>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</si>
  <si>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</si>
  <si>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</si>
  <si>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</si>
  <si>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</si>
  <si>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</si>
  <si>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</si>
  <si>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</si>
  <si>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</si>
  <si>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</si>
  <si>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</si>
  <si>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</si>
  <si>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</si>
  <si>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</si>
  <si>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</si>
  <si>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</si>
  <si>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</si>
  <si>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</si>
  <si>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</si>
  <si>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</si>
  <si>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</si>
  <si>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</si>
  <si>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</si>
  <si>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</si>
  <si>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</si>
  <si>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</si>
  <si>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</si>
  <si>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</si>
  <si>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</si>
  <si>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</si>
  <si>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</si>
  <si>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</si>
  <si>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</si>
  <si>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</si>
  <si>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</si>
  <si>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</si>
  <si>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</si>
  <si>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</si>
  <si>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</si>
  <si>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</si>
  <si>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M30045</t>
  </si>
  <si>
    <t>Standard     1-1/4</t>
  </si>
  <si>
    <t>A02001-0024</t>
  </si>
  <si>
    <t>ARE YOU USING A .093 CUT OFF?                              YES                    NO</t>
  </si>
  <si>
    <t>NB</t>
  </si>
  <si>
    <t>4 run 143131 out/7.5 cleam-out/.5 cln</t>
  </si>
  <si>
    <t>D</t>
  </si>
  <si>
    <t>A2</t>
  </si>
  <si>
    <t>1on1</t>
  </si>
  <si>
    <t>ZE</t>
  </si>
  <si>
    <t>Wait on fair at start of shift</t>
  </si>
  <si>
    <t>345 pm</t>
  </si>
  <si>
    <t>N</t>
  </si>
  <si>
    <t>JC</t>
  </si>
  <si>
    <t>730 pm</t>
  </si>
  <si>
    <t>yes</t>
  </si>
  <si>
    <t>ok</t>
  </si>
  <si>
    <t>453466H</t>
  </si>
  <si>
    <t>Worked on c/o burr</t>
  </si>
  <si>
    <t>APRIL IN</t>
  </si>
  <si>
    <t>APRIL OUT</t>
  </si>
  <si>
    <t>SM</t>
  </si>
  <si>
    <t>Left early</t>
  </si>
  <si>
    <t>DE</t>
  </si>
  <si>
    <t>453467H</t>
  </si>
  <si>
    <t>Trouble with broach pushing back</t>
  </si>
  <si>
    <t>Chng 1st pos drill/work on broach</t>
  </si>
  <si>
    <t>453468H</t>
  </si>
  <si>
    <t>Sharpen/work on c/o</t>
  </si>
  <si>
    <t>Gary</t>
  </si>
  <si>
    <t>Helper Steve Miller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</si>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</sst>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FF669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6" borderId="14" xfId="0" applyFont="1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22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20" xfId="0" applyFill="1" applyBorder="1" applyAlignment="1">
      <alignment horizontal="center" wrapText="1"/>
    </xf>
    <xf numFmtId="0" fontId="0" fillId="6" borderId="27" xfId="0" applyFill="1" applyBorder="1" applyAlignment="1">
      <alignment horizontal="center" wrapText="1"/>
    </xf>
    <xf numFmtId="0" fontId="0" fillId="6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15" sqref="C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8" t="s">
        <v>83</v>
      </c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A2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A2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A2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7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0" t="s">
        <v>82</v>
      </c>
      <c r="K4" s="4"/>
      <c r="L4" s="81" t="s">
        <v>27</v>
      </c>
      <c r="M4" s="50">
        <v>19.53</v>
      </c>
      <c r="N4" s="230" t="s">
        <v>14</v>
      </c>
      <c r="O4" s="231"/>
      <c r="P4" s="214">
        <f>IF(M6="","",(ROUNDUP((C10*M8/M4/M6),0)*M6))</f>
        <v>114</v>
      </c>
      <c r="Q4" s="215"/>
      <c r="R4" s="28"/>
      <c r="S4" s="23"/>
      <c r="T4" s="23"/>
      <c r="U4" s="308" t="s">
        <v>11</v>
      </c>
      <c r="V4" s="309"/>
      <c r="W4" s="309"/>
      <c r="X4" s="87">
        <f>IF(BZ41=0,"",BZ41)</f>
        <v>21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D</v>
      </c>
      <c r="AI4" s="4"/>
      <c r="AJ4" s="81" t="s">
        <v>27</v>
      </c>
      <c r="AK4" s="106">
        <f>IF($M$4="","",$M$4)</f>
        <v>19.53</v>
      </c>
      <c r="AL4" s="230" t="s">
        <v>14</v>
      </c>
      <c r="AM4" s="231"/>
      <c r="AN4" s="214">
        <f>IF($P$4="","",$P$4)</f>
        <v>114</v>
      </c>
      <c r="AO4" s="215"/>
      <c r="AP4" s="28"/>
      <c r="AQ4" s="23"/>
      <c r="AR4" s="23"/>
      <c r="AS4" s="308" t="s">
        <v>11</v>
      </c>
      <c r="AT4" s="309"/>
      <c r="AU4" s="309"/>
      <c r="AV4" s="87">
        <f>IF($X$4="","",$X$4)</f>
        <v>21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D</v>
      </c>
      <c r="BG4" s="4"/>
      <c r="BH4" s="81" t="s">
        <v>27</v>
      </c>
      <c r="BI4" s="106">
        <f>IF($M$4="","",$M$4)</f>
        <v>19.53</v>
      </c>
      <c r="BJ4" s="230" t="s">
        <v>14</v>
      </c>
      <c r="BK4" s="231"/>
      <c r="BL4" s="214">
        <f>IF($P$4="","",$P$4)</f>
        <v>114</v>
      </c>
      <c r="BM4" s="215"/>
      <c r="BN4" s="28"/>
      <c r="BO4" s="23"/>
      <c r="BP4" s="23"/>
      <c r="BQ4" s="308" t="s">
        <v>11</v>
      </c>
      <c r="BR4" s="309"/>
      <c r="BS4" s="309"/>
      <c r="BT4" s="87">
        <f>IF($X$4="","",$X$4)</f>
        <v>21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D</v>
      </c>
      <c r="CE4" s="4"/>
      <c r="CF4" s="81" t="s">
        <v>27</v>
      </c>
      <c r="CG4" s="106">
        <f>IF($M$4="","",$M$4)</f>
        <v>19.53</v>
      </c>
      <c r="CH4" s="230" t="s">
        <v>14</v>
      </c>
      <c r="CI4" s="231"/>
      <c r="CJ4" s="214">
        <f>IF($P$4="","",$P$4)</f>
        <v>114</v>
      </c>
      <c r="CK4" s="215"/>
      <c r="CL4" s="28"/>
      <c r="CM4" s="23"/>
      <c r="CN4" s="23"/>
      <c r="CO4" s="308" t="s">
        <v>11</v>
      </c>
      <c r="CP4" s="309"/>
      <c r="CQ4" s="309"/>
      <c r="CR4" s="87">
        <f>IF($X$4="","",$X$4)</f>
        <v>21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514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-30</v>
      </c>
      <c r="Q6" s="215"/>
      <c r="R6" s="21"/>
      <c r="S6" s="7"/>
      <c r="T6" s="7"/>
      <c r="U6" s="308" t="s">
        <v>19</v>
      </c>
      <c r="V6" s="309"/>
      <c r="W6" s="309"/>
      <c r="X6" s="130">
        <f>IF(X4="","",(X2/X4))</f>
        <v>0.76190476190476186</v>
      </c>
      <c r="Y6" s="29"/>
      <c r="Z6" s="77" t="s">
        <v>62</v>
      </c>
      <c r="AA6" s="310" t="str">
        <f>IF($C$6="","",$C$6)</f>
        <v>M30045</v>
      </c>
      <c r="AB6" s="311"/>
      <c r="AC6" s="312"/>
      <c r="AD6" s="4"/>
      <c r="AE6" s="39"/>
      <c r="AF6" s="235" t="s">
        <v>21</v>
      </c>
      <c r="AG6" s="236"/>
      <c r="AH6" s="105">
        <f>IF($J$6="","",$J$6)</f>
        <v>514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-30</v>
      </c>
      <c r="AO6" s="215"/>
      <c r="AP6" s="21"/>
      <c r="AQ6" s="7"/>
      <c r="AR6" s="7"/>
      <c r="AS6" s="308" t="s">
        <v>19</v>
      </c>
      <c r="AT6" s="309"/>
      <c r="AU6" s="309"/>
      <c r="AV6" s="88">
        <f>IF($X$6="","",$X$6)</f>
        <v>0.76190476190476186</v>
      </c>
      <c r="AW6" s="29"/>
      <c r="AX6" s="77" t="s">
        <v>62</v>
      </c>
      <c r="AY6" s="310" t="str">
        <f>IF($C$6="","",$C$6)</f>
        <v>M30045</v>
      </c>
      <c r="AZ6" s="311"/>
      <c r="BA6" s="312"/>
      <c r="BB6" s="4"/>
      <c r="BC6" s="39"/>
      <c r="BD6" s="235" t="s">
        <v>21</v>
      </c>
      <c r="BE6" s="236"/>
      <c r="BF6" s="105">
        <f>IF($J$6="","",$J$6)</f>
        <v>514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-30</v>
      </c>
      <c r="BM6" s="215"/>
      <c r="BN6" s="21"/>
      <c r="BO6" s="7"/>
      <c r="BP6" s="7"/>
      <c r="BQ6" s="308" t="s">
        <v>19</v>
      </c>
      <c r="BR6" s="309"/>
      <c r="BS6" s="309"/>
      <c r="BT6" s="88">
        <f>IF($X$6="","",$X$6)</f>
        <v>0.76190476190476186</v>
      </c>
      <c r="BU6" s="29"/>
      <c r="BV6" s="77" t="s">
        <v>62</v>
      </c>
      <c r="BW6" s="310" t="str">
        <f>IF($C$6="","",$C$6)</f>
        <v>M30045</v>
      </c>
      <c r="BX6" s="311"/>
      <c r="BY6" s="312"/>
      <c r="BZ6" s="4"/>
      <c r="CA6" s="39"/>
      <c r="CB6" s="235" t="s">
        <v>21</v>
      </c>
      <c r="CC6" s="236"/>
      <c r="CD6" s="105">
        <f>IF($J$6="","",$J$6)</f>
        <v>514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-30</v>
      </c>
      <c r="CK6" s="215"/>
      <c r="CL6" s="21"/>
      <c r="CM6" s="7"/>
      <c r="CN6" s="7"/>
      <c r="CO6" s="308" t="s">
        <v>19</v>
      </c>
      <c r="CP6" s="309"/>
      <c r="CQ6" s="309"/>
      <c r="CR6" s="88">
        <f>IF($X$6="","",$X$6)</f>
        <v>0.76190476190476186</v>
      </c>
      <c r="CS6" s="29"/>
    </row>
    <row r="7" spans="2:97" ht="10.5" customHeight="1" x14ac:dyDescent="0.25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3">
      <c r="B8" s="75" t="s">
        <v>64</v>
      </c>
      <c r="C8" s="425">
        <v>368246</v>
      </c>
      <c r="D8" s="425"/>
      <c r="E8" s="426"/>
      <c r="F8" s="419">
        <v>371063</v>
      </c>
      <c r="G8" s="420"/>
      <c r="H8" s="355" t="s">
        <v>77</v>
      </c>
      <c r="I8" s="356"/>
      <c r="J8" s="131">
        <v>5.7</v>
      </c>
      <c r="K8" s="28"/>
      <c r="L8" s="81" t="s">
        <v>28</v>
      </c>
      <c r="M8" s="56">
        <v>6.88E-2</v>
      </c>
      <c r="N8" s="346" t="s">
        <v>29</v>
      </c>
      <c r="O8" s="347"/>
      <c r="P8" s="214">
        <f>IF(M8="","",M4/M8)</f>
        <v>283.86627906976747</v>
      </c>
      <c r="Q8" s="216"/>
      <c r="R8" s="28"/>
      <c r="S8" s="328" t="s">
        <v>79</v>
      </c>
      <c r="T8" s="329"/>
      <c r="U8" s="329"/>
      <c r="V8" s="329"/>
      <c r="W8" s="329"/>
      <c r="X8" s="330"/>
      <c r="Y8" s="29"/>
      <c r="Z8" s="75" t="s">
        <v>64</v>
      </c>
      <c r="AA8" s="318">
        <f>IF(C8="","",$C$8)</f>
        <v>368246</v>
      </c>
      <c r="AB8" s="318"/>
      <c r="AC8" s="319"/>
      <c r="AD8" s="353">
        <f>IF(F8="","",$F$8)</f>
        <v>371063</v>
      </c>
      <c r="AE8" s="354"/>
      <c r="AF8" s="355" t="s">
        <v>48</v>
      </c>
      <c r="AG8" s="356"/>
      <c r="AH8" s="133">
        <f>IF($J$8="","",$J$8)</f>
        <v>5.7</v>
      </c>
      <c r="AI8" s="28"/>
      <c r="AJ8" s="81" t="s">
        <v>28</v>
      </c>
      <c r="AK8" s="107">
        <f>IF($M$8="","",$M$8)</f>
        <v>6.88E-2</v>
      </c>
      <c r="AL8" s="346" t="s">
        <v>29</v>
      </c>
      <c r="AM8" s="347"/>
      <c r="AN8" s="214">
        <f>IF($P$8="","",$P$8)</f>
        <v>283.86627906976747</v>
      </c>
      <c r="AO8" s="216"/>
      <c r="AP8" s="28"/>
      <c r="AQ8" s="429" t="str">
        <f>IF($S$8="","",$S$8)</f>
        <v>ARE YOU USING A .093 CUT OFF?                              YES                    NO</v>
      </c>
      <c r="AR8" s="430"/>
      <c r="AS8" s="430"/>
      <c r="AT8" s="430"/>
      <c r="AU8" s="430"/>
      <c r="AV8" s="431"/>
      <c r="AW8" s="29"/>
      <c r="AX8" s="75" t="s">
        <v>64</v>
      </c>
      <c r="AY8" s="318">
        <f>IF(AA8="","",$C$8)</f>
        <v>368246</v>
      </c>
      <c r="AZ8" s="318"/>
      <c r="BA8" s="319"/>
      <c r="BB8" s="353">
        <f>IF(AD8="","",$F$8)</f>
        <v>371063</v>
      </c>
      <c r="BC8" s="354"/>
      <c r="BD8" s="355" t="s">
        <v>48</v>
      </c>
      <c r="BE8" s="356"/>
      <c r="BF8" s="133">
        <f>IF($J$8="","",$J$8)</f>
        <v>5.7</v>
      </c>
      <c r="BG8" s="28"/>
      <c r="BH8" s="81" t="s">
        <v>28</v>
      </c>
      <c r="BI8" s="107">
        <f>IF($M$8="","",$M$8)</f>
        <v>6.88E-2</v>
      </c>
      <c r="BJ8" s="346" t="s">
        <v>29</v>
      </c>
      <c r="BK8" s="347"/>
      <c r="BL8" s="214">
        <f>IF($P$8="","",$P$8)</f>
        <v>283.86627906976747</v>
      </c>
      <c r="BM8" s="216"/>
      <c r="BN8" s="28"/>
      <c r="BO8" s="429" t="str">
        <f>IF($S$8="","",$S$8)</f>
        <v>ARE YOU USING A .093 CUT OFF?                              YES                    NO</v>
      </c>
      <c r="BP8" s="430"/>
      <c r="BQ8" s="430"/>
      <c r="BR8" s="430"/>
      <c r="BS8" s="430"/>
      <c r="BT8" s="431"/>
      <c r="BU8" s="29"/>
      <c r="BV8" s="75" t="s">
        <v>64</v>
      </c>
      <c r="BW8" s="318">
        <f>IF(AY8="","",$C$8)</f>
        <v>368246</v>
      </c>
      <c r="BX8" s="318"/>
      <c r="BY8" s="319"/>
      <c r="BZ8" s="440">
        <f>IF(BB8="","",$F$8)</f>
        <v>371063</v>
      </c>
      <c r="CA8" s="441"/>
      <c r="CB8" s="355" t="s">
        <v>48</v>
      </c>
      <c r="CC8" s="356"/>
      <c r="CD8" s="133">
        <f>IF($J$8="","",$J$8)</f>
        <v>5.7</v>
      </c>
      <c r="CE8" s="28"/>
      <c r="CF8" s="81" t="s">
        <v>28</v>
      </c>
      <c r="CG8" s="107">
        <f>IF($M$8="","",$M$8)</f>
        <v>6.88E-2</v>
      </c>
      <c r="CH8" s="346" t="s">
        <v>29</v>
      </c>
      <c r="CI8" s="347"/>
      <c r="CJ8" s="214">
        <f>IF($P$8="","",$P$8)</f>
        <v>283.86627906976747</v>
      </c>
      <c r="CK8" s="216"/>
      <c r="CL8" s="28"/>
      <c r="CM8" s="429" t="str">
        <f>IF($S$8="","",$S$8)</f>
        <v>ARE YOU USING A .093 CUT OFF?                              YES                    NO</v>
      </c>
      <c r="CN8" s="430"/>
      <c r="CO8" s="430"/>
      <c r="CP8" s="430"/>
      <c r="CQ8" s="430"/>
      <c r="CR8" s="431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3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3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3" t="s">
        <v>50</v>
      </c>
      <c r="BH9" s="35"/>
      <c r="BI9" s="55"/>
      <c r="BJ9" s="36"/>
      <c r="BK9" s="37"/>
      <c r="BL9" s="37"/>
      <c r="BM9" s="38"/>
      <c r="BN9" s="28"/>
      <c r="BO9" s="432"/>
      <c r="BP9" s="433"/>
      <c r="BQ9" s="433"/>
      <c r="BR9" s="433"/>
      <c r="BS9" s="433"/>
      <c r="BT9" s="434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3" t="s">
        <v>50</v>
      </c>
      <c r="CF9" s="35"/>
      <c r="CG9" s="55"/>
      <c r="CH9" s="36"/>
      <c r="CI9" s="37"/>
      <c r="CJ9" s="37"/>
      <c r="CK9" s="38"/>
      <c r="CL9" s="28"/>
      <c r="CM9" s="432"/>
      <c r="CN9" s="433"/>
      <c r="CO9" s="433"/>
      <c r="CP9" s="433"/>
      <c r="CQ9" s="433"/>
      <c r="CR9" s="434"/>
      <c r="CS9" s="29"/>
    </row>
    <row r="10" spans="2:97" ht="20.25" customHeight="1" thickBot="1" x14ac:dyDescent="0.3">
      <c r="B10" s="76" t="s">
        <v>63</v>
      </c>
      <c r="C10" s="217">
        <v>31000</v>
      </c>
      <c r="D10" s="217"/>
      <c r="E10" s="218"/>
      <c r="F10" s="417"/>
      <c r="G10" s="418"/>
      <c r="H10" s="355" t="s">
        <v>49</v>
      </c>
      <c r="I10" s="356"/>
      <c r="J10" s="132">
        <v>6</v>
      </c>
      <c r="K10" s="162" t="s">
        <v>99</v>
      </c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4"/>
      <c r="T10" s="335"/>
      <c r="U10" s="335"/>
      <c r="V10" s="335"/>
      <c r="W10" s="335"/>
      <c r="X10" s="336"/>
      <c r="Y10" s="5"/>
      <c r="Z10" s="76" t="s">
        <v>63</v>
      </c>
      <c r="AA10" s="357">
        <f>IF($C$10="","",$C$10)</f>
        <v>31000</v>
      </c>
      <c r="AB10" s="357"/>
      <c r="AC10" s="358"/>
      <c r="AD10" s="438" t="str">
        <f>IF($F$10="","",$F$10)</f>
        <v/>
      </c>
      <c r="AE10" s="439"/>
      <c r="AF10" s="355" t="s">
        <v>49</v>
      </c>
      <c r="AG10" s="356"/>
      <c r="AH10" s="134">
        <f>IF($J$10="","",$J$10)</f>
        <v>6</v>
      </c>
      <c r="AI10" s="108" t="str">
        <f>IF($K$10="","",$K$10)</f>
        <v>DE</v>
      </c>
      <c r="AJ10" s="183" t="s">
        <v>41</v>
      </c>
      <c r="AK10" s="184"/>
      <c r="AL10" s="185" t="str">
        <f>IF($N$10="","",$N$10)</f>
        <v>A02001-0024</v>
      </c>
      <c r="AM10" s="186"/>
      <c r="AN10" s="186"/>
      <c r="AO10" s="187"/>
      <c r="AP10" s="28"/>
      <c r="AQ10" s="435"/>
      <c r="AR10" s="436"/>
      <c r="AS10" s="436"/>
      <c r="AT10" s="436"/>
      <c r="AU10" s="436"/>
      <c r="AV10" s="437"/>
      <c r="AW10" s="5"/>
      <c r="AX10" s="76" t="s">
        <v>63</v>
      </c>
      <c r="AY10" s="357">
        <f>IF($C$10="","",$C$10)</f>
        <v>31000</v>
      </c>
      <c r="AZ10" s="357"/>
      <c r="BA10" s="358"/>
      <c r="BB10" s="438" t="str">
        <f>IF($F$10="","",$F$10)</f>
        <v/>
      </c>
      <c r="BC10" s="439"/>
      <c r="BD10" s="355" t="s">
        <v>49</v>
      </c>
      <c r="BE10" s="356"/>
      <c r="BF10" s="134">
        <f>IF($J$10="","",$J$10)</f>
        <v>6</v>
      </c>
      <c r="BG10" s="108" t="str">
        <f>IF($K$10="","",$K$10)</f>
        <v>DE</v>
      </c>
      <c r="BH10" s="183" t="s">
        <v>41</v>
      </c>
      <c r="BI10" s="184"/>
      <c r="BJ10" s="185" t="str">
        <f>IF($N$10="","",$N$10)</f>
        <v>A02001-0024</v>
      </c>
      <c r="BK10" s="186"/>
      <c r="BL10" s="186"/>
      <c r="BM10" s="187"/>
      <c r="BN10" s="28"/>
      <c r="BO10" s="435"/>
      <c r="BP10" s="436"/>
      <c r="BQ10" s="436"/>
      <c r="BR10" s="436"/>
      <c r="BS10" s="436"/>
      <c r="BT10" s="437"/>
      <c r="BU10" s="5"/>
      <c r="BV10" s="76" t="s">
        <v>63</v>
      </c>
      <c r="BW10" s="357">
        <f>IF($C$10="","",$C$10)</f>
        <v>31000</v>
      </c>
      <c r="BX10" s="357"/>
      <c r="BY10" s="358"/>
      <c r="BZ10" s="438" t="str">
        <f>IF($F$10="","",$F$10)</f>
        <v/>
      </c>
      <c r="CA10" s="439"/>
      <c r="CB10" s="355" t="s">
        <v>49</v>
      </c>
      <c r="CC10" s="356"/>
      <c r="CD10" s="134">
        <f>IF($J$10="","",$J$10)</f>
        <v>6</v>
      </c>
      <c r="CE10" s="108" t="str">
        <f>IF($K$10="","",$K$10)</f>
        <v>DE</v>
      </c>
      <c r="CF10" s="183" t="s">
        <v>41</v>
      </c>
      <c r="CG10" s="184"/>
      <c r="CH10" s="185" t="str">
        <f>IF($N$10="","",$N$10)</f>
        <v>A02001-0024</v>
      </c>
      <c r="CI10" s="186"/>
      <c r="CJ10" s="186"/>
      <c r="CK10" s="187"/>
      <c r="CL10" s="28"/>
      <c r="CM10" s="435"/>
      <c r="CN10" s="436"/>
      <c r="CO10" s="436"/>
      <c r="CP10" s="436"/>
      <c r="CQ10" s="436"/>
      <c r="CR10" s="43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5" t="s">
        <v>18</v>
      </c>
      <c r="W12" s="296"/>
      <c r="X12" s="296"/>
      <c r="Y12" s="297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5" t="s">
        <v>18</v>
      </c>
      <c r="AU12" s="296"/>
      <c r="AV12" s="296"/>
      <c r="AW12" s="297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5" t="s">
        <v>18</v>
      </c>
      <c r="BS12" s="296"/>
      <c r="BT12" s="296"/>
      <c r="BU12" s="297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5"/>
      <c r="W13" s="316"/>
      <c r="X13" s="316"/>
      <c r="Y13" s="317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5"/>
      <c r="AU13" s="316"/>
      <c r="AV13" s="316"/>
      <c r="AW13" s="317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5"/>
      <c r="BS13" s="316"/>
      <c r="BT13" s="316"/>
      <c r="BU13" s="317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5"/>
      <c r="CQ13" s="316"/>
      <c r="CR13" s="316"/>
      <c r="CS13" s="317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31000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20" t="s">
        <v>52</v>
      </c>
      <c r="AA14" s="321"/>
      <c r="AB14" s="322"/>
      <c r="AC14" s="117">
        <f>E41</f>
        <v>83.5</v>
      </c>
      <c r="AD14" s="117">
        <f t="shared" ref="AD14:AI14" si="0">F41</f>
        <v>21</v>
      </c>
      <c r="AE14" s="118">
        <f t="shared" si="0"/>
        <v>39018</v>
      </c>
      <c r="AF14" s="119">
        <f>H41</f>
        <v>22.908673835125445</v>
      </c>
      <c r="AG14" s="117">
        <f t="shared" si="0"/>
        <v>93.5</v>
      </c>
      <c r="AH14" s="118">
        <f t="shared" si="0"/>
        <v>39018</v>
      </c>
      <c r="AI14" s="118">
        <f t="shared" si="0"/>
        <v>-8018</v>
      </c>
      <c r="AJ14" s="120">
        <f>L41</f>
        <v>42919</v>
      </c>
      <c r="AK14" s="64"/>
      <c r="AL14" s="359"/>
      <c r="AM14" s="360"/>
      <c r="AN14" s="361"/>
      <c r="AO14" s="362"/>
      <c r="AP14" s="363"/>
      <c r="AQ14" s="123">
        <f>S41</f>
        <v>10</v>
      </c>
      <c r="AR14" s="63"/>
      <c r="AS14" s="120">
        <f>U41</f>
        <v>20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7">
        <f>AC41</f>
        <v>83.5</v>
      </c>
      <c r="BB14" s="117">
        <f t="shared" ref="BB14" si="1">AD41</f>
        <v>21</v>
      </c>
      <c r="BC14" s="118">
        <f t="shared" ref="BC14" si="2">AE41</f>
        <v>39018</v>
      </c>
      <c r="BD14" s="119">
        <f>AF41</f>
        <v>22.908673835125445</v>
      </c>
      <c r="BE14" s="117">
        <f t="shared" ref="BE14" si="3">AG41</f>
        <v>93.5</v>
      </c>
      <c r="BF14" s="118">
        <f t="shared" ref="BF14" si="4">AH41</f>
        <v>39018</v>
      </c>
      <c r="BG14" s="118">
        <f t="shared" ref="BG14" si="5">AI41</f>
        <v>-8018</v>
      </c>
      <c r="BH14" s="120">
        <f>AJ41</f>
        <v>42919</v>
      </c>
      <c r="BI14" s="64"/>
      <c r="BJ14" s="359"/>
      <c r="BK14" s="360"/>
      <c r="BL14" s="361"/>
      <c r="BM14" s="362"/>
      <c r="BN14" s="363"/>
      <c r="BO14" s="123">
        <f>AQ41</f>
        <v>10</v>
      </c>
      <c r="BP14" s="63"/>
      <c r="BQ14" s="120">
        <f>AS41</f>
        <v>20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7">
        <f>BA41</f>
        <v>83.5</v>
      </c>
      <c r="BZ14" s="117">
        <f t="shared" ref="BZ14" si="6">BB41</f>
        <v>21</v>
      </c>
      <c r="CA14" s="118">
        <f t="shared" ref="CA14" si="7">BC41</f>
        <v>39018</v>
      </c>
      <c r="CB14" s="119">
        <f>BD41</f>
        <v>22.908673835125445</v>
      </c>
      <c r="CC14" s="117">
        <f t="shared" ref="CC14" si="8">BE41</f>
        <v>93.5</v>
      </c>
      <c r="CD14" s="118">
        <f t="shared" ref="CD14" si="9">BF41</f>
        <v>39018</v>
      </c>
      <c r="CE14" s="118">
        <f t="shared" ref="CE14" si="10">BG41</f>
        <v>-8018</v>
      </c>
      <c r="CF14" s="120">
        <f>BH41</f>
        <v>42919</v>
      </c>
      <c r="CG14" s="64"/>
      <c r="CH14" s="359"/>
      <c r="CI14" s="360"/>
      <c r="CJ14" s="361"/>
      <c r="CK14" s="362"/>
      <c r="CL14" s="363"/>
      <c r="CM14" s="123">
        <f>BO41</f>
        <v>10</v>
      </c>
      <c r="CN14" s="63"/>
      <c r="CO14" s="120">
        <f>BQ41</f>
        <v>20</v>
      </c>
      <c r="CP14" s="364" t="s">
        <v>45</v>
      </c>
      <c r="CQ14" s="365"/>
      <c r="CR14" s="365"/>
      <c r="CS14" s="366"/>
    </row>
    <row r="15" spans="2:97" ht="15" customHeight="1" x14ac:dyDescent="0.25">
      <c r="B15" s="135">
        <v>42122</v>
      </c>
      <c r="C15" s="159" t="s">
        <v>80</v>
      </c>
      <c r="D15" s="136">
        <v>3115</v>
      </c>
      <c r="E15" s="136">
        <v>0</v>
      </c>
      <c r="F15" s="139">
        <v>3</v>
      </c>
      <c r="G15" s="140">
        <v>0</v>
      </c>
      <c r="H15" s="97">
        <f>IF(G15="","",(IF($P$8=0,"",(G15/$M$6)/$P$8)))</f>
        <v>0</v>
      </c>
      <c r="I15" s="98">
        <f>IF(G15="","",(SUM(E15+F15+S15)))</f>
        <v>3</v>
      </c>
      <c r="J15" s="99">
        <f>SUM(G$14:G15)</f>
        <v>0</v>
      </c>
      <c r="K15" s="99">
        <f t="shared" ref="K15:K40" si="11">C$10-J15</f>
        <v>31000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2">
        <v>0</v>
      </c>
      <c r="T15" s="144">
        <v>0</v>
      </c>
      <c r="U15" s="144">
        <v>0</v>
      </c>
      <c r="V15" s="167" t="s">
        <v>81</v>
      </c>
      <c r="W15" s="168"/>
      <c r="X15" s="168"/>
      <c r="Y15" s="169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39018</v>
      </c>
      <c r="AI15" s="99">
        <f>C$10-AH15</f>
        <v>-8018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39018</v>
      </c>
      <c r="BG15" s="99">
        <f>$C$10-BF15</f>
        <v>-8018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7"/>
      <c r="BM15" s="368"/>
      <c r="BN15" s="369"/>
      <c r="BO15" s="80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39018</v>
      </c>
      <c r="CE15" s="99">
        <f>$C$10-CD15</f>
        <v>-8018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7"/>
      <c r="CK15" s="368"/>
      <c r="CL15" s="369"/>
      <c r="CM15" s="80"/>
      <c r="CN15" s="69"/>
      <c r="CO15" s="69"/>
      <c r="CP15" s="370"/>
      <c r="CQ15" s="371"/>
      <c r="CR15" s="371"/>
      <c r="CS15" s="372"/>
    </row>
    <row r="16" spans="2:97" ht="15" customHeight="1" x14ac:dyDescent="0.25">
      <c r="B16" s="135">
        <v>42123</v>
      </c>
      <c r="C16" s="159" t="s">
        <v>80</v>
      </c>
      <c r="D16" s="136">
        <v>3115</v>
      </c>
      <c r="E16" s="136">
        <v>0</v>
      </c>
      <c r="F16" s="138">
        <v>8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31000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2">
        <v>0</v>
      </c>
      <c r="T16" s="144">
        <v>0</v>
      </c>
      <c r="U16" s="144">
        <v>20</v>
      </c>
      <c r="V16" s="170">
        <v>11</v>
      </c>
      <c r="W16" s="171"/>
      <c r="X16" s="171"/>
      <c r="Y16" s="172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39018</v>
      </c>
      <c r="AI16" s="99">
        <f t="shared" ref="AI16:AI40" si="19">C$10-AH16</f>
        <v>-8018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39018</v>
      </c>
      <c r="BG16" s="99">
        <f t="shared" ref="BG16:BG40" si="25">$C$10-BF16</f>
        <v>-8018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7"/>
      <c r="BM16" s="368"/>
      <c r="BN16" s="369"/>
      <c r="BO16" s="80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39018</v>
      </c>
      <c r="CE16" s="99">
        <f t="shared" ref="CE16:CE40" si="31">$C$10-CD16</f>
        <v>-8018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7"/>
      <c r="CK16" s="368"/>
      <c r="CL16" s="369"/>
      <c r="CM16" s="80"/>
      <c r="CN16" s="69"/>
      <c r="CO16" s="69"/>
      <c r="CP16" s="370"/>
      <c r="CQ16" s="371"/>
      <c r="CR16" s="371"/>
      <c r="CS16" s="372"/>
    </row>
    <row r="17" spans="2:97" ht="15" customHeight="1" x14ac:dyDescent="0.25">
      <c r="B17" s="135">
        <v>42123</v>
      </c>
      <c r="C17" s="159" t="s">
        <v>80</v>
      </c>
      <c r="D17" s="136">
        <v>3115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31000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2">
        <v>0</v>
      </c>
      <c r="T17" s="144">
        <v>0</v>
      </c>
      <c r="U17" s="144">
        <v>0</v>
      </c>
      <c r="V17" s="167" t="s">
        <v>84</v>
      </c>
      <c r="W17" s="168"/>
      <c r="X17" s="168"/>
      <c r="Y17" s="169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39018</v>
      </c>
      <c r="AI17" s="99">
        <f t="shared" si="19"/>
        <v>-8018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39018</v>
      </c>
      <c r="BG17" s="99">
        <f t="shared" si="25"/>
        <v>-8018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39018</v>
      </c>
      <c r="CE17" s="99">
        <f t="shared" si="31"/>
        <v>-8018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42123</v>
      </c>
      <c r="C18" s="159" t="s">
        <v>85</v>
      </c>
      <c r="D18" s="136">
        <v>25028</v>
      </c>
      <c r="E18" s="136">
        <v>3</v>
      </c>
      <c r="F18" s="138">
        <v>2</v>
      </c>
      <c r="G18" s="140">
        <v>1300</v>
      </c>
      <c r="H18" s="97">
        <f t="shared" si="12"/>
        <v>0.76327018262502122</v>
      </c>
      <c r="I18" s="98">
        <f t="shared" si="13"/>
        <v>8</v>
      </c>
      <c r="J18" s="99">
        <f>SUM(G$14:G18)</f>
        <v>1300</v>
      </c>
      <c r="K18" s="99">
        <f t="shared" si="11"/>
        <v>29700</v>
      </c>
      <c r="L18" s="100">
        <f t="shared" si="14"/>
        <v>1542</v>
      </c>
      <c r="M18" s="101">
        <f t="shared" si="15"/>
        <v>1300</v>
      </c>
      <c r="N18" s="179">
        <f t="shared" si="16"/>
        <v>0.8430609597924773</v>
      </c>
      <c r="O18" s="180"/>
      <c r="P18" s="164"/>
      <c r="Q18" s="165"/>
      <c r="R18" s="166"/>
      <c r="S18" s="142">
        <v>3</v>
      </c>
      <c r="T18" s="144">
        <v>4</v>
      </c>
      <c r="U18" s="144">
        <v>0</v>
      </c>
      <c r="V18" s="167" t="s">
        <v>86</v>
      </c>
      <c r="W18" s="168"/>
      <c r="X18" s="168"/>
      <c r="Y18" s="169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39018</v>
      </c>
      <c r="AI18" s="99">
        <f t="shared" si="19"/>
        <v>-8018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39018</v>
      </c>
      <c r="BG18" s="99">
        <f t="shared" si="25"/>
        <v>-8018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39018</v>
      </c>
      <c r="CE18" s="99">
        <f t="shared" si="31"/>
        <v>-8018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42124</v>
      </c>
      <c r="C19" s="161" t="s">
        <v>80</v>
      </c>
      <c r="D19" s="136">
        <v>3115</v>
      </c>
      <c r="E19" s="136">
        <v>7</v>
      </c>
      <c r="F19" s="138">
        <v>0</v>
      </c>
      <c r="G19" s="140">
        <v>3400</v>
      </c>
      <c r="H19" s="97">
        <f t="shared" si="12"/>
        <v>1.9962450930192863</v>
      </c>
      <c r="I19" s="98">
        <f t="shared" si="13"/>
        <v>8</v>
      </c>
      <c r="J19" s="99">
        <f>SUM(G$14:G19)</f>
        <v>4700</v>
      </c>
      <c r="K19" s="99">
        <f t="shared" si="11"/>
        <v>26300</v>
      </c>
      <c r="L19" s="100">
        <f t="shared" si="14"/>
        <v>3598</v>
      </c>
      <c r="M19" s="101">
        <f t="shared" si="15"/>
        <v>3400</v>
      </c>
      <c r="N19" s="179">
        <f t="shared" si="16"/>
        <v>0.94496942745969981</v>
      </c>
      <c r="O19" s="180"/>
      <c r="P19" s="164" t="s">
        <v>93</v>
      </c>
      <c r="Q19" s="165"/>
      <c r="R19" s="166"/>
      <c r="S19" s="142">
        <v>1</v>
      </c>
      <c r="T19" s="144">
        <v>2</v>
      </c>
      <c r="U19" s="144">
        <v>0</v>
      </c>
      <c r="V19" s="167" t="s">
        <v>94</v>
      </c>
      <c r="W19" s="168"/>
      <c r="X19" s="168"/>
      <c r="Y19" s="169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39018</v>
      </c>
      <c r="AI19" s="99">
        <f t="shared" si="19"/>
        <v>-8018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39018</v>
      </c>
      <c r="BG19" s="99">
        <f t="shared" si="25"/>
        <v>-8018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39018</v>
      </c>
      <c r="CE19" s="99">
        <f t="shared" si="31"/>
        <v>-8018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42124</v>
      </c>
      <c r="C20" s="161" t="s">
        <v>85</v>
      </c>
      <c r="D20" s="136">
        <v>25028</v>
      </c>
      <c r="E20" s="136">
        <v>8</v>
      </c>
      <c r="F20" s="138">
        <v>0</v>
      </c>
      <c r="G20" s="140">
        <v>3600</v>
      </c>
      <c r="H20" s="97">
        <f t="shared" si="12"/>
        <v>2.1136712749615971</v>
      </c>
      <c r="I20" s="98">
        <f t="shared" si="13"/>
        <v>8</v>
      </c>
      <c r="J20" s="99">
        <f>SUM(G$14:G20)</f>
        <v>8300</v>
      </c>
      <c r="K20" s="99">
        <f t="shared" si="11"/>
        <v>22700</v>
      </c>
      <c r="L20" s="100">
        <f t="shared" si="14"/>
        <v>4112</v>
      </c>
      <c r="M20" s="101">
        <f t="shared" si="15"/>
        <v>3600</v>
      </c>
      <c r="N20" s="179">
        <f t="shared" si="16"/>
        <v>0.8754863813229572</v>
      </c>
      <c r="O20" s="180"/>
      <c r="P20" s="164"/>
      <c r="Q20" s="165"/>
      <c r="R20" s="166"/>
      <c r="S20" s="142">
        <v>0</v>
      </c>
      <c r="T20" s="144">
        <v>0</v>
      </c>
      <c r="U20" s="144">
        <v>0</v>
      </c>
      <c r="V20" s="167"/>
      <c r="W20" s="168"/>
      <c r="X20" s="168"/>
      <c r="Y20" s="169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39018</v>
      </c>
      <c r="AI20" s="99">
        <f t="shared" si="19"/>
        <v>-8018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39018</v>
      </c>
      <c r="BG20" s="99">
        <f t="shared" si="25"/>
        <v>-8018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39018</v>
      </c>
      <c r="CE20" s="99">
        <f t="shared" si="31"/>
        <v>-8018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/>
      <c r="C21" s="427" t="s">
        <v>95</v>
      </c>
      <c r="D21" s="428"/>
      <c r="E21" s="136">
        <f>SUM(E15:E20)</f>
        <v>18</v>
      </c>
      <c r="F21" s="136">
        <f>SUM(F15:F20)</f>
        <v>21</v>
      </c>
      <c r="G21" s="140">
        <f>SUM(G15:G20)</f>
        <v>8300</v>
      </c>
      <c r="H21" s="97">
        <f t="shared" si="12"/>
        <v>4.8731865506059044</v>
      </c>
      <c r="I21" s="98">
        <f t="shared" si="13"/>
        <v>43</v>
      </c>
      <c r="J21" s="99">
        <f>SUM(G$14:G21)</f>
        <v>16600</v>
      </c>
      <c r="K21" s="99">
        <f t="shared" si="11"/>
        <v>14400</v>
      </c>
      <c r="L21" s="100">
        <f t="shared" si="14"/>
        <v>9252</v>
      </c>
      <c r="M21" s="101">
        <f t="shared" si="15"/>
        <v>8300</v>
      </c>
      <c r="N21" s="179">
        <f t="shared" si="16"/>
        <v>0.89710332900994383</v>
      </c>
      <c r="O21" s="180"/>
      <c r="P21" s="164"/>
      <c r="Q21" s="165"/>
      <c r="R21" s="166"/>
      <c r="S21" s="142">
        <f>SUM(S15:S20)</f>
        <v>4</v>
      </c>
      <c r="T21" s="144"/>
      <c r="U21" s="144"/>
      <c r="V21" s="167"/>
      <c r="W21" s="168"/>
      <c r="X21" s="168"/>
      <c r="Y21" s="169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39018</v>
      </c>
      <c r="AI21" s="99">
        <f t="shared" si="19"/>
        <v>-8018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39018</v>
      </c>
      <c r="BG21" s="99">
        <f t="shared" si="25"/>
        <v>-8018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39018</v>
      </c>
      <c r="CE21" s="99">
        <f t="shared" si="31"/>
        <v>-8018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/>
      <c r="C22" s="427" t="s">
        <v>96</v>
      </c>
      <c r="D22" s="428"/>
      <c r="E22" s="136">
        <v>-18</v>
      </c>
      <c r="F22" s="136">
        <v>-21</v>
      </c>
      <c r="G22" s="140">
        <v>-8300</v>
      </c>
      <c r="H22" s="97">
        <f t="shared" si="12"/>
        <v>-4.8731865506059044</v>
      </c>
      <c r="I22" s="98">
        <f t="shared" si="13"/>
        <v>-43</v>
      </c>
      <c r="J22" s="99">
        <f>SUM(G$14:G22)</f>
        <v>8300</v>
      </c>
      <c r="K22" s="99">
        <f t="shared" si="11"/>
        <v>22700</v>
      </c>
      <c r="L22" s="100">
        <f t="shared" si="14"/>
        <v>-9252</v>
      </c>
      <c r="M22" s="101">
        <f t="shared" si="15"/>
        <v>-8300</v>
      </c>
      <c r="N22" s="179">
        <f t="shared" si="16"/>
        <v>0.89710332900994383</v>
      </c>
      <c r="O22" s="180"/>
      <c r="P22" s="164"/>
      <c r="Q22" s="165"/>
      <c r="R22" s="166"/>
      <c r="S22" s="142">
        <v>-4</v>
      </c>
      <c r="T22" s="144"/>
      <c r="U22" s="144"/>
      <c r="V22" s="167"/>
      <c r="W22" s="168"/>
      <c r="X22" s="168"/>
      <c r="Y22" s="169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39018</v>
      </c>
      <c r="AI22" s="99">
        <f t="shared" si="19"/>
        <v>-8018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39018</v>
      </c>
      <c r="BG22" s="99">
        <f t="shared" si="25"/>
        <v>-8018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39018</v>
      </c>
      <c r="CE22" s="99">
        <f t="shared" si="31"/>
        <v>-8018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42125</v>
      </c>
      <c r="C23" s="161" t="s">
        <v>97</v>
      </c>
      <c r="D23" s="136">
        <v>28261</v>
      </c>
      <c r="E23" s="136">
        <v>3.5</v>
      </c>
      <c r="F23" s="136">
        <v>0</v>
      </c>
      <c r="G23" s="140">
        <v>1388</v>
      </c>
      <c r="H23" s="97">
        <f t="shared" si="12"/>
        <v>0.81493770267963805</v>
      </c>
      <c r="I23" s="98">
        <f t="shared" si="13"/>
        <v>3.5</v>
      </c>
      <c r="J23" s="99">
        <f>SUM(G$14:G23)</f>
        <v>9688</v>
      </c>
      <c r="K23" s="99">
        <f t="shared" si="11"/>
        <v>21312</v>
      </c>
      <c r="L23" s="100">
        <f t="shared" si="14"/>
        <v>1799</v>
      </c>
      <c r="M23" s="101">
        <f t="shared" si="15"/>
        <v>1388</v>
      </c>
      <c r="N23" s="179">
        <f t="shared" si="16"/>
        <v>0.77153974430239025</v>
      </c>
      <c r="O23" s="180"/>
      <c r="P23" s="164"/>
      <c r="Q23" s="165"/>
      <c r="R23" s="166"/>
      <c r="S23" s="142">
        <v>0</v>
      </c>
      <c r="T23" s="144">
        <v>0</v>
      </c>
      <c r="U23" s="144">
        <v>0</v>
      </c>
      <c r="V23" s="167" t="s">
        <v>98</v>
      </c>
      <c r="W23" s="168"/>
      <c r="X23" s="168"/>
      <c r="Y23" s="169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39018</v>
      </c>
      <c r="AI23" s="99">
        <f t="shared" si="19"/>
        <v>-8018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39018</v>
      </c>
      <c r="BG23" s="99">
        <f t="shared" si="25"/>
        <v>-8018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39018</v>
      </c>
      <c r="CE23" s="99">
        <f t="shared" si="31"/>
        <v>-8018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42125</v>
      </c>
      <c r="C24" s="161" t="s">
        <v>85</v>
      </c>
      <c r="D24" s="136">
        <v>25028</v>
      </c>
      <c r="E24" s="136">
        <v>8</v>
      </c>
      <c r="F24" s="136">
        <v>0</v>
      </c>
      <c r="G24" s="141">
        <v>3750</v>
      </c>
      <c r="H24" s="97">
        <f t="shared" si="12"/>
        <v>2.2017409114183306</v>
      </c>
      <c r="I24" s="98">
        <f t="shared" si="13"/>
        <v>8</v>
      </c>
      <c r="J24" s="99">
        <f>SUM(G$14:G24)</f>
        <v>13438</v>
      </c>
      <c r="K24" s="99">
        <f t="shared" si="11"/>
        <v>17562</v>
      </c>
      <c r="L24" s="100">
        <f t="shared" si="14"/>
        <v>4112</v>
      </c>
      <c r="M24" s="101">
        <f t="shared" si="15"/>
        <v>3750</v>
      </c>
      <c r="N24" s="179">
        <f t="shared" si="16"/>
        <v>0.91196498054474706</v>
      </c>
      <c r="O24" s="180"/>
      <c r="P24" s="164"/>
      <c r="Q24" s="165"/>
      <c r="R24" s="166"/>
      <c r="S24" s="142">
        <v>0</v>
      </c>
      <c r="T24" s="144">
        <v>0</v>
      </c>
      <c r="U24" s="144">
        <v>0</v>
      </c>
      <c r="V24" s="167"/>
      <c r="W24" s="168"/>
      <c r="X24" s="168"/>
      <c r="Y24" s="169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39018</v>
      </c>
      <c r="AI24" s="99">
        <f t="shared" si="19"/>
        <v>-8018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39018</v>
      </c>
      <c r="BG24" s="99">
        <f t="shared" si="25"/>
        <v>-8018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39018</v>
      </c>
      <c r="CE24" s="99">
        <f t="shared" si="31"/>
        <v>-8018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42128</v>
      </c>
      <c r="C25" s="161" t="s">
        <v>80</v>
      </c>
      <c r="D25" s="136">
        <v>3115</v>
      </c>
      <c r="E25" s="136">
        <v>8</v>
      </c>
      <c r="F25" s="136">
        <v>0</v>
      </c>
      <c r="G25" s="140">
        <v>3800</v>
      </c>
      <c r="H25" s="97">
        <f t="shared" si="12"/>
        <v>2.2310974569039086</v>
      </c>
      <c r="I25" s="98">
        <f t="shared" si="13"/>
        <v>8</v>
      </c>
      <c r="J25" s="99">
        <f>SUM(G$14:G25)</f>
        <v>17238</v>
      </c>
      <c r="K25" s="99">
        <f t="shared" si="11"/>
        <v>13762</v>
      </c>
      <c r="L25" s="100">
        <f t="shared" si="14"/>
        <v>4112</v>
      </c>
      <c r="M25" s="101">
        <f t="shared" si="15"/>
        <v>3800</v>
      </c>
      <c r="N25" s="179">
        <f t="shared" si="16"/>
        <v>0.92412451361867709</v>
      </c>
      <c r="O25" s="180"/>
      <c r="P25" s="164" t="s">
        <v>100</v>
      </c>
      <c r="Q25" s="165"/>
      <c r="R25" s="166"/>
      <c r="S25" s="142">
        <v>0</v>
      </c>
      <c r="T25" s="144">
        <v>0</v>
      </c>
      <c r="U25" s="144">
        <v>0</v>
      </c>
      <c r="V25" s="167"/>
      <c r="W25" s="168"/>
      <c r="X25" s="168"/>
      <c r="Y25" s="169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39018</v>
      </c>
      <c r="AI25" s="99">
        <f t="shared" si="19"/>
        <v>-8018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39018</v>
      </c>
      <c r="BG25" s="99">
        <f t="shared" si="25"/>
        <v>-8018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39018</v>
      </c>
      <c r="CE25" s="99">
        <f t="shared" si="31"/>
        <v>-8018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>
        <v>42128</v>
      </c>
      <c r="C26" s="161" t="s">
        <v>85</v>
      </c>
      <c r="D26" s="136">
        <v>25028</v>
      </c>
      <c r="E26" s="136">
        <v>4</v>
      </c>
      <c r="F26" s="136">
        <v>0</v>
      </c>
      <c r="G26" s="140">
        <v>1925</v>
      </c>
      <c r="H26" s="97">
        <f t="shared" si="12"/>
        <v>1.1302270011947428</v>
      </c>
      <c r="I26" s="98">
        <f t="shared" si="13"/>
        <v>4</v>
      </c>
      <c r="J26" s="99">
        <f>SUM(G$14:G26)</f>
        <v>19163</v>
      </c>
      <c r="K26" s="99">
        <f t="shared" si="11"/>
        <v>11837</v>
      </c>
      <c r="L26" s="100">
        <f t="shared" si="14"/>
        <v>2056</v>
      </c>
      <c r="M26" s="101">
        <f t="shared" si="15"/>
        <v>1925</v>
      </c>
      <c r="N26" s="179">
        <f t="shared" si="16"/>
        <v>0.93628404669260701</v>
      </c>
      <c r="O26" s="180"/>
      <c r="P26" s="164"/>
      <c r="Q26" s="165"/>
      <c r="R26" s="166"/>
      <c r="S26" s="142">
        <v>0</v>
      </c>
      <c r="T26" s="144">
        <v>0</v>
      </c>
      <c r="U26" s="144">
        <v>0</v>
      </c>
      <c r="V26" s="167" t="s">
        <v>98</v>
      </c>
      <c r="W26" s="168"/>
      <c r="X26" s="168"/>
      <c r="Y26" s="169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39018</v>
      </c>
      <c r="AI26" s="99">
        <f t="shared" si="19"/>
        <v>-8018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39018</v>
      </c>
      <c r="BG26" s="99">
        <f t="shared" si="25"/>
        <v>-8018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39018</v>
      </c>
      <c r="CE26" s="99">
        <f t="shared" si="31"/>
        <v>-8018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>
        <v>42129</v>
      </c>
      <c r="C27" s="161" t="s">
        <v>80</v>
      </c>
      <c r="D27" s="136">
        <v>3115</v>
      </c>
      <c r="E27" s="136">
        <v>7</v>
      </c>
      <c r="F27" s="136">
        <v>0</v>
      </c>
      <c r="G27" s="140">
        <v>3100</v>
      </c>
      <c r="H27" s="97">
        <f t="shared" si="12"/>
        <v>1.8201058201058198</v>
      </c>
      <c r="I27" s="98">
        <f t="shared" si="13"/>
        <v>8</v>
      </c>
      <c r="J27" s="99">
        <f>SUM(G$14:G27)</f>
        <v>22263</v>
      </c>
      <c r="K27" s="99">
        <f t="shared" si="11"/>
        <v>8737</v>
      </c>
      <c r="L27" s="100">
        <f t="shared" si="14"/>
        <v>3598</v>
      </c>
      <c r="M27" s="101">
        <f t="shared" si="15"/>
        <v>3100</v>
      </c>
      <c r="N27" s="179">
        <f t="shared" si="16"/>
        <v>0.86158977209560872</v>
      </c>
      <c r="O27" s="180"/>
      <c r="P27" s="164" t="s">
        <v>100</v>
      </c>
      <c r="Q27" s="165"/>
      <c r="R27" s="166"/>
      <c r="S27" s="142">
        <v>1</v>
      </c>
      <c r="T27" s="144">
        <v>2</v>
      </c>
      <c r="U27" s="144">
        <v>0</v>
      </c>
      <c r="V27" s="167" t="s">
        <v>101</v>
      </c>
      <c r="W27" s="168"/>
      <c r="X27" s="168"/>
      <c r="Y27" s="169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39018</v>
      </c>
      <c r="AI27" s="99">
        <f t="shared" si="19"/>
        <v>-8018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39018</v>
      </c>
      <c r="BG27" s="99">
        <f t="shared" si="25"/>
        <v>-8018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39018</v>
      </c>
      <c r="CE27" s="99">
        <f t="shared" si="31"/>
        <v>-8018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>
        <v>42129</v>
      </c>
      <c r="C28" s="161" t="s">
        <v>85</v>
      </c>
      <c r="D28" s="136">
        <v>25028</v>
      </c>
      <c r="E28" s="136">
        <v>7</v>
      </c>
      <c r="F28" s="136">
        <v>0</v>
      </c>
      <c r="G28" s="140">
        <v>3120</v>
      </c>
      <c r="H28" s="97">
        <f t="shared" si="12"/>
        <v>1.8318484383000511</v>
      </c>
      <c r="I28" s="98">
        <f t="shared" si="13"/>
        <v>10</v>
      </c>
      <c r="J28" s="99">
        <f>SUM(G$14:G28)</f>
        <v>25383</v>
      </c>
      <c r="K28" s="99">
        <f t="shared" si="11"/>
        <v>5617</v>
      </c>
      <c r="L28" s="100">
        <f t="shared" si="14"/>
        <v>3598</v>
      </c>
      <c r="M28" s="101">
        <f t="shared" si="15"/>
        <v>3120</v>
      </c>
      <c r="N28" s="179">
        <f t="shared" si="16"/>
        <v>0.86714841578654811</v>
      </c>
      <c r="O28" s="180"/>
      <c r="P28" s="164"/>
      <c r="Q28" s="165"/>
      <c r="R28" s="166"/>
      <c r="S28" s="142">
        <v>3</v>
      </c>
      <c r="T28" s="144">
        <v>2</v>
      </c>
      <c r="U28" s="144">
        <v>0</v>
      </c>
      <c r="V28" s="167" t="s">
        <v>102</v>
      </c>
      <c r="W28" s="168"/>
      <c r="X28" s="168"/>
      <c r="Y28" s="169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39018</v>
      </c>
      <c r="AI28" s="99">
        <f t="shared" si="19"/>
        <v>-8018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39018</v>
      </c>
      <c r="BG28" s="99">
        <f t="shared" si="25"/>
        <v>-8018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39018</v>
      </c>
      <c r="CE28" s="99">
        <f t="shared" si="31"/>
        <v>-8018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>
        <v>42130</v>
      </c>
      <c r="C29" s="161" t="s">
        <v>80</v>
      </c>
      <c r="D29" s="136">
        <v>3115</v>
      </c>
      <c r="E29" s="136">
        <v>8</v>
      </c>
      <c r="F29" s="136">
        <v>0</v>
      </c>
      <c r="G29" s="140">
        <v>4200</v>
      </c>
      <c r="H29" s="97">
        <f t="shared" si="12"/>
        <v>2.4659498207885302</v>
      </c>
      <c r="I29" s="98">
        <f t="shared" si="13"/>
        <v>8</v>
      </c>
      <c r="J29" s="99">
        <f>SUM(G$14:G29)</f>
        <v>29583</v>
      </c>
      <c r="K29" s="99">
        <f t="shared" si="11"/>
        <v>1417</v>
      </c>
      <c r="L29" s="100">
        <f t="shared" si="14"/>
        <v>4112</v>
      </c>
      <c r="M29" s="101">
        <f t="shared" si="15"/>
        <v>4200</v>
      </c>
      <c r="N29" s="179">
        <f t="shared" si="16"/>
        <v>1.0214007782101167</v>
      </c>
      <c r="O29" s="180"/>
      <c r="P29" s="164" t="s">
        <v>100</v>
      </c>
      <c r="Q29" s="165"/>
      <c r="R29" s="166"/>
      <c r="S29" s="142">
        <v>0</v>
      </c>
      <c r="T29" s="144">
        <v>0</v>
      </c>
      <c r="U29" s="144">
        <v>0</v>
      </c>
      <c r="V29" s="167"/>
      <c r="W29" s="168"/>
      <c r="X29" s="168"/>
      <c r="Y29" s="169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39018</v>
      </c>
      <c r="AI29" s="99">
        <f t="shared" si="19"/>
        <v>-8018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39018</v>
      </c>
      <c r="BG29" s="99">
        <f t="shared" si="25"/>
        <v>-8018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39018</v>
      </c>
      <c r="CE29" s="99">
        <f t="shared" si="31"/>
        <v>-8018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>
        <v>42130</v>
      </c>
      <c r="C30" s="161" t="s">
        <v>85</v>
      </c>
      <c r="D30" s="136">
        <v>25028</v>
      </c>
      <c r="E30" s="136">
        <v>8</v>
      </c>
      <c r="F30" s="136">
        <v>0</v>
      </c>
      <c r="G30" s="140">
        <v>3335</v>
      </c>
      <c r="H30" s="97">
        <f t="shared" si="12"/>
        <v>1.9580815838880354</v>
      </c>
      <c r="I30" s="98">
        <f t="shared" si="13"/>
        <v>10</v>
      </c>
      <c r="J30" s="99">
        <f>SUM(G$14:G30)</f>
        <v>32918</v>
      </c>
      <c r="K30" s="99">
        <f t="shared" si="11"/>
        <v>-1918</v>
      </c>
      <c r="L30" s="100">
        <f t="shared" si="14"/>
        <v>4112</v>
      </c>
      <c r="M30" s="101">
        <f t="shared" si="15"/>
        <v>3335</v>
      </c>
      <c r="N30" s="179">
        <f t="shared" si="16"/>
        <v>0.81104085603112841</v>
      </c>
      <c r="O30" s="180"/>
      <c r="P30" s="164" t="s">
        <v>103</v>
      </c>
      <c r="Q30" s="165"/>
      <c r="R30" s="166"/>
      <c r="S30" s="142">
        <v>2</v>
      </c>
      <c r="T30" s="144">
        <v>2</v>
      </c>
      <c r="U30" s="144">
        <v>0</v>
      </c>
      <c r="V30" s="167" t="s">
        <v>104</v>
      </c>
      <c r="W30" s="168"/>
      <c r="X30" s="168"/>
      <c r="Y30" s="169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39018</v>
      </c>
      <c r="AI30" s="99">
        <f t="shared" si="19"/>
        <v>-8018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39018</v>
      </c>
      <c r="BG30" s="99">
        <f t="shared" si="25"/>
        <v>-8018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39018</v>
      </c>
      <c r="CE30" s="99">
        <f t="shared" si="31"/>
        <v>-8018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63">
        <v>42131</v>
      </c>
      <c r="C31" s="161" t="s">
        <v>80</v>
      </c>
      <c r="D31" s="136">
        <v>3115</v>
      </c>
      <c r="E31" s="136">
        <v>8</v>
      </c>
      <c r="F31" s="136">
        <v>0</v>
      </c>
      <c r="G31" s="140">
        <v>4000</v>
      </c>
      <c r="H31" s="97">
        <f t="shared" si="12"/>
        <v>2.3485236388462192</v>
      </c>
      <c r="I31" s="98">
        <f t="shared" si="13"/>
        <v>8</v>
      </c>
      <c r="J31" s="99">
        <f>SUM(G$14:G31)</f>
        <v>36918</v>
      </c>
      <c r="K31" s="99">
        <f t="shared" si="11"/>
        <v>-5918</v>
      </c>
      <c r="L31" s="100">
        <f t="shared" si="14"/>
        <v>4112</v>
      </c>
      <c r="M31" s="101">
        <f t="shared" si="15"/>
        <v>4000</v>
      </c>
      <c r="N31" s="179">
        <f t="shared" si="16"/>
        <v>0.97276264591439687</v>
      </c>
      <c r="O31" s="180"/>
      <c r="P31" s="164" t="s">
        <v>103</v>
      </c>
      <c r="Q31" s="165"/>
      <c r="R31" s="166"/>
      <c r="S31" s="142">
        <v>0</v>
      </c>
      <c r="T31" s="144">
        <v>0</v>
      </c>
      <c r="U31" s="144">
        <v>0</v>
      </c>
      <c r="V31" s="167"/>
      <c r="W31" s="168"/>
      <c r="X31" s="168"/>
      <c r="Y31" s="169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39018</v>
      </c>
      <c r="AI31" s="99">
        <f t="shared" si="19"/>
        <v>-8018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39018</v>
      </c>
      <c r="BG31" s="99">
        <f t="shared" si="25"/>
        <v>-8018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39018</v>
      </c>
      <c r="CE31" s="99">
        <f t="shared" si="31"/>
        <v>-8018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>
        <v>42132</v>
      </c>
      <c r="C32" s="161" t="s">
        <v>105</v>
      </c>
      <c r="D32" s="136">
        <v>3654</v>
      </c>
      <c r="E32" s="136">
        <v>4</v>
      </c>
      <c r="F32" s="136">
        <v>0</v>
      </c>
      <c r="G32" s="140">
        <v>2100</v>
      </c>
      <c r="H32" s="97">
        <f t="shared" si="12"/>
        <v>1.2329749103942651</v>
      </c>
      <c r="I32" s="98">
        <f t="shared" si="13"/>
        <v>4</v>
      </c>
      <c r="J32" s="99">
        <f>SUM(G$14:G32)</f>
        <v>39018</v>
      </c>
      <c r="K32" s="99">
        <f t="shared" si="11"/>
        <v>-8018</v>
      </c>
      <c r="L32" s="100">
        <f t="shared" si="14"/>
        <v>2056</v>
      </c>
      <c r="M32" s="101">
        <f t="shared" si="15"/>
        <v>2100</v>
      </c>
      <c r="N32" s="179">
        <f t="shared" si="16"/>
        <v>1.0214007782101167</v>
      </c>
      <c r="O32" s="180"/>
      <c r="P32" s="164"/>
      <c r="Q32" s="165"/>
      <c r="R32" s="166"/>
      <c r="S32" s="142">
        <v>0</v>
      </c>
      <c r="T32" s="144">
        <v>0</v>
      </c>
      <c r="U32" s="144">
        <v>0</v>
      </c>
      <c r="V32" s="167" t="s">
        <v>106</v>
      </c>
      <c r="W32" s="168"/>
      <c r="X32" s="168"/>
      <c r="Y32" s="169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39018</v>
      </c>
      <c r="AI32" s="99">
        <f t="shared" si="19"/>
        <v>-8018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39018</v>
      </c>
      <c r="BG32" s="99">
        <f t="shared" si="25"/>
        <v>-8018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39018</v>
      </c>
      <c r="CE32" s="99">
        <f t="shared" si="31"/>
        <v>-8018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39018</v>
      </c>
      <c r="K33" s="99">
        <f t="shared" si="11"/>
        <v>-8018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2"/>
      <c r="T33" s="144"/>
      <c r="U33" s="144"/>
      <c r="V33" s="170" t="s">
        <v>107</v>
      </c>
      <c r="W33" s="171"/>
      <c r="X33" s="171"/>
      <c r="Y33" s="172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39018</v>
      </c>
      <c r="AI33" s="99">
        <f t="shared" si="19"/>
        <v>-8018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39018</v>
      </c>
      <c r="BG33" s="99">
        <f t="shared" si="25"/>
        <v>-8018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39018</v>
      </c>
      <c r="CE33" s="99">
        <f t="shared" si="31"/>
        <v>-8018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39018</v>
      </c>
      <c r="K34" s="99">
        <f t="shared" si="11"/>
        <v>-8018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2"/>
      <c r="T34" s="144"/>
      <c r="U34" s="144"/>
      <c r="V34" s="167" t="s">
        <v>108</v>
      </c>
      <c r="W34" s="168"/>
      <c r="X34" s="168"/>
      <c r="Y34" s="169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39018</v>
      </c>
      <c r="AI34" s="99">
        <f t="shared" si="19"/>
        <v>-8018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39018</v>
      </c>
      <c r="BG34" s="99">
        <f t="shared" si="25"/>
        <v>-8018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39018</v>
      </c>
      <c r="CE34" s="99">
        <f t="shared" si="31"/>
        <v>-8018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39018</v>
      </c>
      <c r="K35" s="99">
        <f t="shared" si="11"/>
        <v>-8018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2"/>
      <c r="T35" s="144"/>
      <c r="U35" s="144"/>
      <c r="V35" s="167"/>
      <c r="W35" s="168"/>
      <c r="X35" s="168"/>
      <c r="Y35" s="169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39018</v>
      </c>
      <c r="AI35" s="99">
        <f t="shared" si="19"/>
        <v>-8018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39018</v>
      </c>
      <c r="BG35" s="99">
        <f t="shared" si="25"/>
        <v>-8018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39018</v>
      </c>
      <c r="CE35" s="99">
        <f t="shared" si="31"/>
        <v>-8018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39018</v>
      </c>
      <c r="K36" s="99">
        <f t="shared" si="11"/>
        <v>-8018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2"/>
      <c r="T36" s="144"/>
      <c r="U36" s="144"/>
      <c r="V36" s="167"/>
      <c r="W36" s="168"/>
      <c r="X36" s="168"/>
      <c r="Y36" s="169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39018</v>
      </c>
      <c r="AI36" s="99">
        <f t="shared" si="19"/>
        <v>-8018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39018</v>
      </c>
      <c r="BG36" s="99">
        <f t="shared" si="25"/>
        <v>-8018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39018</v>
      </c>
      <c r="CE36" s="99">
        <f t="shared" si="31"/>
        <v>-8018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39018</v>
      </c>
      <c r="K37" s="99">
        <f t="shared" si="11"/>
        <v>-8018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2"/>
      <c r="T37" s="144"/>
      <c r="U37" s="144"/>
      <c r="V37" s="167"/>
      <c r="W37" s="168"/>
      <c r="X37" s="168"/>
      <c r="Y37" s="169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39018</v>
      </c>
      <c r="AI37" s="99">
        <f t="shared" si="19"/>
        <v>-8018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39018</v>
      </c>
      <c r="BG37" s="99">
        <f t="shared" si="25"/>
        <v>-8018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39018</v>
      </c>
      <c r="CE37" s="99">
        <f t="shared" si="31"/>
        <v>-8018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39018</v>
      </c>
      <c r="K38" s="99">
        <f t="shared" si="11"/>
        <v>-8018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2"/>
      <c r="T38" s="144"/>
      <c r="U38" s="144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39018</v>
      </c>
      <c r="AI38" s="99">
        <f t="shared" si="19"/>
        <v>-8018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39018</v>
      </c>
      <c r="BG38" s="99">
        <f t="shared" si="25"/>
        <v>-8018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39018</v>
      </c>
      <c r="CE38" s="99">
        <f t="shared" si="31"/>
        <v>-8018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39018</v>
      </c>
      <c r="K39" s="99">
        <f t="shared" si="11"/>
        <v>-8018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39018</v>
      </c>
      <c r="AI39" s="99">
        <f t="shared" si="19"/>
        <v>-8018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39018</v>
      </c>
      <c r="BG39" s="99">
        <f t="shared" si="25"/>
        <v>-8018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39018</v>
      </c>
      <c r="CE39" s="99">
        <f t="shared" si="31"/>
        <v>-8018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39018</v>
      </c>
      <c r="K40" s="99">
        <f t="shared" si="11"/>
        <v>-8018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39018</v>
      </c>
      <c r="AI40" s="99">
        <f t="shared" si="19"/>
        <v>-8018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39018</v>
      </c>
      <c r="BG40" s="99">
        <f t="shared" si="25"/>
        <v>-8018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39018</v>
      </c>
      <c r="CE40" s="99">
        <f t="shared" si="31"/>
        <v>-8018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83.5</v>
      </c>
      <c r="F41" s="113">
        <f>SUM(F15:F40)</f>
        <v>21</v>
      </c>
      <c r="G41" s="114">
        <f>SUM(G15:G40)</f>
        <v>39018</v>
      </c>
      <c r="H41" s="115">
        <f>SUM(H15:H40)</f>
        <v>22.908673835125445</v>
      </c>
      <c r="I41" s="113">
        <f>IF(X4="",0,(SUM(I15:I40)-X4))</f>
        <v>93.5</v>
      </c>
      <c r="J41" s="114">
        <f>J40</f>
        <v>39018</v>
      </c>
      <c r="K41" s="114">
        <f>K40</f>
        <v>-8018</v>
      </c>
      <c r="L41" s="113">
        <f>SUM(L15:L40)</f>
        <v>42919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10</v>
      </c>
      <c r="T41" s="110"/>
      <c r="U41" s="122">
        <f>SUM(U15:U40)</f>
        <v>20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83.5</v>
      </c>
      <c r="AD41" s="113">
        <f>SUM(AD14:AD40)</f>
        <v>21</v>
      </c>
      <c r="AE41" s="114">
        <f>SUM(AE14:AE40)</f>
        <v>39018</v>
      </c>
      <c r="AF41" s="115">
        <f>SUM(AF14:AF40)</f>
        <v>22.908673835125445</v>
      </c>
      <c r="AG41" s="113">
        <f>SUM(AG14:AG40)</f>
        <v>93.5</v>
      </c>
      <c r="AH41" s="114">
        <f>AH40</f>
        <v>39018</v>
      </c>
      <c r="AI41" s="114">
        <f>AI40</f>
        <v>-8018</v>
      </c>
      <c r="AJ41" s="113">
        <f>SUM(AJ14:AJ40)</f>
        <v>42919</v>
      </c>
      <c r="AK41" s="68" t="s">
        <v>0</v>
      </c>
      <c r="AL41" s="407" t="s">
        <v>0</v>
      </c>
      <c r="AM41" s="408"/>
      <c r="AN41" s="375"/>
      <c r="AO41" s="376"/>
      <c r="AP41" s="376"/>
      <c r="AQ41" s="113">
        <f>SUM(AQ14:AQ40)</f>
        <v>10</v>
      </c>
      <c r="AR41" s="68"/>
      <c r="AS41" s="124">
        <f>SUM(AS14:AS40)</f>
        <v>20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3">
        <f>SUM(BA14:BA40)</f>
        <v>83.5</v>
      </c>
      <c r="BB41" s="113">
        <f>SUM(BB14:BB40)</f>
        <v>21</v>
      </c>
      <c r="BC41" s="114">
        <f>SUM(BC14:BC40)</f>
        <v>39018</v>
      </c>
      <c r="BD41" s="115">
        <f>SUM(BD14:BD40)</f>
        <v>22.908673835125445</v>
      </c>
      <c r="BE41" s="113">
        <f>SUM(BE14:BE40)</f>
        <v>93.5</v>
      </c>
      <c r="BF41" s="114">
        <f>BF40</f>
        <v>39018</v>
      </c>
      <c r="BG41" s="114">
        <f>BG40</f>
        <v>-8018</v>
      </c>
      <c r="BH41" s="113">
        <f>SUM(BH14:BH40)</f>
        <v>42919</v>
      </c>
      <c r="BI41" s="68" t="s">
        <v>0</v>
      </c>
      <c r="BJ41" s="407" t="s">
        <v>0</v>
      </c>
      <c r="BK41" s="408"/>
      <c r="BL41" s="375"/>
      <c r="BM41" s="376"/>
      <c r="BN41" s="376"/>
      <c r="BO41" s="113">
        <f>SUM(BO14:BO40)</f>
        <v>10</v>
      </c>
      <c r="BP41" s="113"/>
      <c r="BQ41" s="124">
        <f>SUM(BQ14:BQ40)</f>
        <v>20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3">
        <f>SUM(BY14:BY40)</f>
        <v>83.5</v>
      </c>
      <c r="BZ41" s="113">
        <f>SUM(BZ14:BZ40)</f>
        <v>21</v>
      </c>
      <c r="CA41" s="114">
        <f>SUM(CA14:CA40)</f>
        <v>39018</v>
      </c>
      <c r="CB41" s="115">
        <f>SUM(CB14:CB40)</f>
        <v>22.908673835125445</v>
      </c>
      <c r="CC41" s="113">
        <f>SUM(CC14:CC40)</f>
        <v>93.5</v>
      </c>
      <c r="CD41" s="114">
        <f>CD40</f>
        <v>39018</v>
      </c>
      <c r="CE41" s="114">
        <f>CE40</f>
        <v>-8018</v>
      </c>
      <c r="CF41" s="113">
        <f>SUM(CF14:CF40)</f>
        <v>42919</v>
      </c>
      <c r="CG41" s="68" t="s">
        <v>0</v>
      </c>
      <c r="CH41" s="407" t="s">
        <v>0</v>
      </c>
      <c r="CI41" s="408"/>
      <c r="CJ41" s="375"/>
      <c r="CK41" s="376"/>
      <c r="CL41" s="376"/>
      <c r="CM41" s="113">
        <f>SUM(CM14:CM40)</f>
        <v>10</v>
      </c>
      <c r="CN41" s="113"/>
      <c r="CO41" s="124">
        <f>SUM(CO14:CO40)</f>
        <v>20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6" t="s">
        <v>43</v>
      </c>
      <c r="C42" s="257"/>
      <c r="D42" s="258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6" t="s">
        <v>43</v>
      </c>
      <c r="AA42" s="257"/>
      <c r="AB42" s="258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6" t="s">
        <v>43</v>
      </c>
      <c r="AY42" s="257"/>
      <c r="AZ42" s="258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6" t="s">
        <v>43</v>
      </c>
      <c r="BW42" s="257"/>
      <c r="BX42" s="258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5">
      <c r="B43" s="409" t="s">
        <v>59</v>
      </c>
      <c r="C43" s="410"/>
      <c r="D43" s="89">
        <f>IF(CF41=0,"",CF41)</f>
        <v>42919</v>
      </c>
      <c r="E43" s="259" t="s">
        <v>58</v>
      </c>
      <c r="F43" s="259"/>
      <c r="G43" s="260"/>
      <c r="H43" s="78">
        <v>37869</v>
      </c>
      <c r="I43" s="79">
        <v>1</v>
      </c>
      <c r="J43" s="411" t="s">
        <v>32</v>
      </c>
      <c r="K43" s="412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9">
        <f>IF($D$43="","",$D$43)</f>
        <v>42919</v>
      </c>
      <c r="AC43" s="259" t="s">
        <v>58</v>
      </c>
      <c r="AD43" s="259"/>
      <c r="AE43" s="260"/>
      <c r="AF43" s="157">
        <f>IF($H$43="","",$H$43)</f>
        <v>37869</v>
      </c>
      <c r="AG43" s="79">
        <v>1</v>
      </c>
      <c r="AH43" s="411" t="s">
        <v>32</v>
      </c>
      <c r="AI43" s="412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9">
        <f>IF($D$43="","",$D$43)</f>
        <v>42919</v>
      </c>
      <c r="BA43" s="259" t="s">
        <v>58</v>
      </c>
      <c r="BB43" s="259"/>
      <c r="BC43" s="260"/>
      <c r="BD43" s="157">
        <f>IF($H$43="","",$H$43)</f>
        <v>37869</v>
      </c>
      <c r="BE43" s="79">
        <v>1</v>
      </c>
      <c r="BF43" s="411" t="s">
        <v>32</v>
      </c>
      <c r="BG43" s="412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9">
        <f>IF($D$43="","",$D$43)</f>
        <v>42919</v>
      </c>
      <c r="BY43" s="259" t="s">
        <v>58</v>
      </c>
      <c r="BZ43" s="259"/>
      <c r="CA43" s="260"/>
      <c r="CB43" s="157">
        <f>IF($H$43="","",$H$43)</f>
        <v>37869</v>
      </c>
      <c r="CC43" s="79">
        <v>1</v>
      </c>
      <c r="CD43" s="411" t="s">
        <v>32</v>
      </c>
      <c r="CE43" s="412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3">
      <c r="B44" s="413" t="s">
        <v>44</v>
      </c>
      <c r="C44" s="414"/>
      <c r="D44" s="90">
        <f>IF(D43="","",(D45/D43))</f>
        <v>0.90910785433024999</v>
      </c>
      <c r="E44" s="405" t="s">
        <v>54</v>
      </c>
      <c r="F44" s="405"/>
      <c r="G44" s="406"/>
      <c r="H44" s="91">
        <f>IF(CO41=0,"",CO41)</f>
        <v>20</v>
      </c>
      <c r="I44" s="71">
        <v>2</v>
      </c>
      <c r="J44" s="373" t="s">
        <v>33</v>
      </c>
      <c r="K44" s="374"/>
      <c r="L44" s="94">
        <f>$CF$44</f>
        <v>7</v>
      </c>
      <c r="M44" s="286"/>
      <c r="N44" s="200"/>
      <c r="O44" s="199"/>
      <c r="P44" s="200"/>
      <c r="Q44" s="199"/>
      <c r="R44" s="200"/>
      <c r="S44" s="199"/>
      <c r="T44" s="290"/>
      <c r="U44" s="298"/>
      <c r="V44" s="305"/>
      <c r="W44" s="298"/>
      <c r="X44" s="299"/>
      <c r="Y44" s="300"/>
      <c r="Z44" s="413" t="s">
        <v>44</v>
      </c>
      <c r="AA44" s="414"/>
      <c r="AB44" s="90">
        <f>IF($D$44="","",$D$44)</f>
        <v>0.90910785433024999</v>
      </c>
      <c r="AC44" s="405" t="s">
        <v>54</v>
      </c>
      <c r="AD44" s="405"/>
      <c r="AE44" s="406"/>
      <c r="AF44" s="91">
        <f>IF($H$44="","",$H$44)</f>
        <v>20</v>
      </c>
      <c r="AG44" s="71">
        <v>2</v>
      </c>
      <c r="AH44" s="373" t="s">
        <v>33</v>
      </c>
      <c r="AI44" s="374"/>
      <c r="AJ44" s="94">
        <f>$CF$44</f>
        <v>7</v>
      </c>
      <c r="AK44" s="286"/>
      <c r="AL44" s="200"/>
      <c r="AM44" s="199"/>
      <c r="AN44" s="200"/>
      <c r="AO44" s="199"/>
      <c r="AP44" s="200"/>
      <c r="AQ44" s="199"/>
      <c r="AR44" s="290"/>
      <c r="AS44" s="298"/>
      <c r="AT44" s="305"/>
      <c r="AU44" s="298"/>
      <c r="AV44" s="299"/>
      <c r="AW44" s="300"/>
      <c r="AX44" s="413" t="s">
        <v>44</v>
      </c>
      <c r="AY44" s="414"/>
      <c r="AZ44" s="90">
        <f>IF($D$44="","",$D$44)</f>
        <v>0.90910785433024999</v>
      </c>
      <c r="BA44" s="405" t="s">
        <v>54</v>
      </c>
      <c r="BB44" s="405"/>
      <c r="BC44" s="406"/>
      <c r="BD44" s="91">
        <f>IF($H$44="","",$H$44)</f>
        <v>20</v>
      </c>
      <c r="BE44" s="71">
        <v>2</v>
      </c>
      <c r="BF44" s="373" t="s">
        <v>33</v>
      </c>
      <c r="BG44" s="374"/>
      <c r="BH44" s="94">
        <f>$CF$44</f>
        <v>7</v>
      </c>
      <c r="BI44" s="286"/>
      <c r="BJ44" s="200"/>
      <c r="BK44" s="199"/>
      <c r="BL44" s="200"/>
      <c r="BM44" s="199"/>
      <c r="BN44" s="200"/>
      <c r="BO44" s="199"/>
      <c r="BP44" s="290"/>
      <c r="BQ44" s="298"/>
      <c r="BR44" s="305"/>
      <c r="BS44" s="298"/>
      <c r="BT44" s="299"/>
      <c r="BU44" s="300"/>
      <c r="BV44" s="413" t="s">
        <v>44</v>
      </c>
      <c r="BW44" s="414"/>
      <c r="BX44" s="90">
        <f>IF($D$44="","",$D$44)</f>
        <v>0.90910785433024999</v>
      </c>
      <c r="BY44" s="405" t="s">
        <v>54</v>
      </c>
      <c r="BZ44" s="405"/>
      <c r="CA44" s="406"/>
      <c r="CB44" s="91">
        <f>IF($H$44="","",$H$44)</f>
        <v>20</v>
      </c>
      <c r="CC44" s="71">
        <v>2</v>
      </c>
      <c r="CD44" s="373" t="s">
        <v>33</v>
      </c>
      <c r="CE44" s="37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</v>
      </c>
      <c r="CG44" s="286"/>
      <c r="CH44" s="200"/>
      <c r="CI44" s="199"/>
      <c r="CJ44" s="200"/>
      <c r="CK44" s="199"/>
      <c r="CL44" s="200"/>
      <c r="CM44" s="199"/>
      <c r="CN44" s="290"/>
      <c r="CO44" s="298"/>
      <c r="CP44" s="305"/>
      <c r="CQ44" s="298"/>
      <c r="CR44" s="299"/>
      <c r="CS44" s="300"/>
    </row>
    <row r="45" spans="2:97" ht="20.25" customHeight="1" x14ac:dyDescent="0.25">
      <c r="B45" s="403" t="s">
        <v>60</v>
      </c>
      <c r="C45" s="404"/>
      <c r="D45" s="91">
        <f>IF(CA41=0,"",CA41)</f>
        <v>39018</v>
      </c>
      <c r="E45" s="405" t="s">
        <v>55</v>
      </c>
      <c r="F45" s="405"/>
      <c r="G45" s="406"/>
      <c r="H45" s="91">
        <f>IF(P4="","",(P4*2))</f>
        <v>228</v>
      </c>
      <c r="I45" s="71">
        <v>3</v>
      </c>
      <c r="J45" s="254" t="s">
        <v>34</v>
      </c>
      <c r="K45" s="255"/>
      <c r="L45" s="95">
        <f>$CF$45</f>
        <v>0</v>
      </c>
      <c r="M45" s="273">
        <v>42123</v>
      </c>
      <c r="N45" s="274"/>
      <c r="O45" s="264" t="s">
        <v>87</v>
      </c>
      <c r="P45" s="265"/>
      <c r="Q45" s="252" t="s">
        <v>88</v>
      </c>
      <c r="R45" s="253"/>
      <c r="S45" s="291"/>
      <c r="T45" s="253"/>
      <c r="U45" s="252" t="s">
        <v>89</v>
      </c>
      <c r="V45" s="253"/>
      <c r="W45" s="266"/>
      <c r="X45" s="267"/>
      <c r="Y45" s="268"/>
      <c r="Z45" s="403" t="s">
        <v>60</v>
      </c>
      <c r="AA45" s="404"/>
      <c r="AB45" s="91">
        <f>IF($D$45="","",$D$45)</f>
        <v>39018</v>
      </c>
      <c r="AC45" s="405" t="s">
        <v>55</v>
      </c>
      <c r="AD45" s="405"/>
      <c r="AE45" s="406"/>
      <c r="AF45" s="91">
        <f>IF($H$45="","",$H$45)</f>
        <v>228</v>
      </c>
      <c r="AG45" s="71">
        <v>3</v>
      </c>
      <c r="AH45" s="254" t="s">
        <v>34</v>
      </c>
      <c r="AI45" s="255"/>
      <c r="AJ45" s="95">
        <f>$CF$45</f>
        <v>0</v>
      </c>
      <c r="AK45" s="397">
        <f>IF($M$45="","",$M$45)</f>
        <v>42123</v>
      </c>
      <c r="AL45" s="398"/>
      <c r="AM45" s="383" t="str">
        <f>IF($O$45="","",$O$45)</f>
        <v>345 pm</v>
      </c>
      <c r="AN45" s="384"/>
      <c r="AO45" s="383" t="str">
        <f>IF($Q$45="","",$Q$45)</f>
        <v>N</v>
      </c>
      <c r="AP45" s="384"/>
      <c r="AQ45" s="383" t="str">
        <f>IF($S$45="","",$S$45)</f>
        <v/>
      </c>
      <c r="AR45" s="384"/>
      <c r="AS45" s="395" t="str">
        <f>IF($U$45="","",$U$45)</f>
        <v>JC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1">
        <f>IF($D$45="","",$D$45)</f>
        <v>39018</v>
      </c>
      <c r="BA45" s="405" t="s">
        <v>55</v>
      </c>
      <c r="BB45" s="405"/>
      <c r="BC45" s="406"/>
      <c r="BD45" s="91">
        <f>IF($H$45="","",$H$45)</f>
        <v>228</v>
      </c>
      <c r="BE45" s="71">
        <v>3</v>
      </c>
      <c r="BF45" s="254" t="s">
        <v>34</v>
      </c>
      <c r="BG45" s="255"/>
      <c r="BH45" s="95">
        <f>$CF$45</f>
        <v>0</v>
      </c>
      <c r="BI45" s="397">
        <f>IF($M$45="","",$M$45)</f>
        <v>42123</v>
      </c>
      <c r="BJ45" s="398"/>
      <c r="BK45" s="383" t="str">
        <f>IF($O$45="","",$O$45)</f>
        <v>345 pm</v>
      </c>
      <c r="BL45" s="384"/>
      <c r="BM45" s="383" t="str">
        <f>IF($Q$45="","",$Q$45)</f>
        <v>N</v>
      </c>
      <c r="BN45" s="384"/>
      <c r="BO45" s="383" t="str">
        <f>IF($S$45="","",$S$45)</f>
        <v/>
      </c>
      <c r="BP45" s="384"/>
      <c r="BQ45" s="395" t="str">
        <f>IF($U$45="","",$U$45)</f>
        <v>JC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1">
        <f>IF($D$45="","",$D$45)</f>
        <v>39018</v>
      </c>
      <c r="BY45" s="405" t="s">
        <v>55</v>
      </c>
      <c r="BZ45" s="405"/>
      <c r="CA45" s="406"/>
      <c r="CB45" s="91">
        <f>IF($H$45="","",$H$45)</f>
        <v>228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7">
        <f>IF($M$45="","",$M$45)</f>
        <v>42123</v>
      </c>
      <c r="CH45" s="398"/>
      <c r="CI45" s="383" t="str">
        <f>IF($O$45="","",$O$45)</f>
        <v>345 pm</v>
      </c>
      <c r="CJ45" s="384"/>
      <c r="CK45" s="383" t="str">
        <f>IF($Q$45="","",$Q$45)</f>
        <v>N</v>
      </c>
      <c r="CL45" s="384"/>
      <c r="CM45" s="383" t="str">
        <f>IF($S$45="","",$S$45)</f>
        <v/>
      </c>
      <c r="CN45" s="384"/>
      <c r="CO45" s="395" t="str">
        <f>IF($U$45="","",$U$45)</f>
        <v>JC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51"/>
      <c r="C46" s="152"/>
      <c r="D46" s="153"/>
      <c r="E46" s="405" t="s">
        <v>56</v>
      </c>
      <c r="F46" s="405"/>
      <c r="G46" s="406"/>
      <c r="H46" s="91">
        <f>IF(D45="","",((H43+H44+H45)-D45))</f>
        <v>-901</v>
      </c>
      <c r="I46" s="71">
        <v>4</v>
      </c>
      <c r="J46" s="373" t="s">
        <v>37</v>
      </c>
      <c r="K46" s="374"/>
      <c r="L46" s="95">
        <f>$CF$46</f>
        <v>3</v>
      </c>
      <c r="M46" s="421">
        <v>42123</v>
      </c>
      <c r="N46" s="422"/>
      <c r="O46" s="306" t="s">
        <v>90</v>
      </c>
      <c r="P46" s="307"/>
      <c r="Q46" s="275" t="s">
        <v>91</v>
      </c>
      <c r="R46" s="276"/>
      <c r="S46" s="275" t="s">
        <v>92</v>
      </c>
      <c r="T46" s="276"/>
      <c r="U46" s="275" t="s">
        <v>89</v>
      </c>
      <c r="V46" s="276"/>
      <c r="W46" s="301"/>
      <c r="X46" s="302"/>
      <c r="Y46" s="303"/>
      <c r="Z46" s="84"/>
      <c r="AA46" s="85"/>
      <c r="AB46" s="86"/>
      <c r="AC46" s="405" t="s">
        <v>56</v>
      </c>
      <c r="AD46" s="405"/>
      <c r="AE46" s="406"/>
      <c r="AF46" s="91">
        <f>IF($H$46="","",$H$46)</f>
        <v>-901</v>
      </c>
      <c r="AG46" s="71">
        <v>4</v>
      </c>
      <c r="AH46" s="373" t="s">
        <v>37</v>
      </c>
      <c r="AI46" s="374"/>
      <c r="AJ46" s="95">
        <f>$CF$46</f>
        <v>3</v>
      </c>
      <c r="AK46" s="393">
        <f>IF($M$46="","",$M$46)</f>
        <v>42123</v>
      </c>
      <c r="AL46" s="394"/>
      <c r="AM46" s="383" t="str">
        <f>IF($O$46="","",$O$46)</f>
        <v>730 pm</v>
      </c>
      <c r="AN46" s="384"/>
      <c r="AO46" s="383" t="str">
        <f>IF($Q$46="","",$Q$46)</f>
        <v>yes</v>
      </c>
      <c r="AP46" s="384"/>
      <c r="AQ46" s="383" t="str">
        <f>IF($S$46="","",$S$46)</f>
        <v>ok</v>
      </c>
      <c r="AR46" s="384"/>
      <c r="AS46" s="401" t="str">
        <f>IF($U$46="","",$U$46)</f>
        <v>JC</v>
      </c>
      <c r="AT46" s="402"/>
      <c r="AU46" s="380" t="str">
        <f>IF($W$46="","",$W$46)</f>
        <v/>
      </c>
      <c r="AV46" s="381"/>
      <c r="AW46" s="382"/>
      <c r="AX46" s="84"/>
      <c r="AY46" s="85"/>
      <c r="AZ46" s="86"/>
      <c r="BA46" s="405" t="s">
        <v>56</v>
      </c>
      <c r="BB46" s="405"/>
      <c r="BC46" s="406"/>
      <c r="BD46" s="91">
        <f>IF($H$46="","",$H$46)</f>
        <v>-901</v>
      </c>
      <c r="BE46" s="71">
        <v>4</v>
      </c>
      <c r="BF46" s="373" t="s">
        <v>37</v>
      </c>
      <c r="BG46" s="374"/>
      <c r="BH46" s="95">
        <f>$CF$46</f>
        <v>3</v>
      </c>
      <c r="BI46" s="393">
        <f>IF($M$46="","",$M$46)</f>
        <v>42123</v>
      </c>
      <c r="BJ46" s="394"/>
      <c r="BK46" s="383" t="str">
        <f>IF($O$46="","",$O$46)</f>
        <v>730 pm</v>
      </c>
      <c r="BL46" s="384"/>
      <c r="BM46" s="383" t="str">
        <f>IF($Q$46="","",$Q$46)</f>
        <v>yes</v>
      </c>
      <c r="BN46" s="384"/>
      <c r="BO46" s="383" t="str">
        <f>IF($S$46="","",$S$46)</f>
        <v>ok</v>
      </c>
      <c r="BP46" s="384"/>
      <c r="BQ46" s="401" t="str">
        <f>IF($U$46="","",$U$46)</f>
        <v>JC</v>
      </c>
      <c r="BR46" s="402"/>
      <c r="BS46" s="380" t="str">
        <f>IF($W$46="","",$W$46)</f>
        <v/>
      </c>
      <c r="BT46" s="381"/>
      <c r="BU46" s="382"/>
      <c r="BV46" s="84"/>
      <c r="BW46" s="85"/>
      <c r="BX46" s="86"/>
      <c r="BY46" s="405" t="s">
        <v>56</v>
      </c>
      <c r="BZ46" s="405"/>
      <c r="CA46" s="406"/>
      <c r="CB46" s="91">
        <f>IF($H$46="","",$H$46)</f>
        <v>-901</v>
      </c>
      <c r="CC46" s="71">
        <v>4</v>
      </c>
      <c r="CD46" s="373" t="s">
        <v>37</v>
      </c>
      <c r="CE46" s="37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3">
        <f>IF($M$46="","",$M$46)</f>
        <v>42123</v>
      </c>
      <c r="CH46" s="394"/>
      <c r="CI46" s="383" t="str">
        <f>IF($O$46="","",$O$46)</f>
        <v>730 pm</v>
      </c>
      <c r="CJ46" s="384"/>
      <c r="CK46" s="383" t="str">
        <f>IF($Q$46="","",$Q$46)</f>
        <v>yes</v>
      </c>
      <c r="CL46" s="384"/>
      <c r="CM46" s="383" t="str">
        <f>IF($S$46="","",$S$46)</f>
        <v>ok</v>
      </c>
      <c r="CN46" s="384"/>
      <c r="CO46" s="401" t="str">
        <f>IF($U$46="","",$U$46)</f>
        <v>JC</v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4"/>
      <c r="C47" s="155"/>
      <c r="D47" s="156"/>
      <c r="E47" s="173" t="s">
        <v>57</v>
      </c>
      <c r="F47" s="174"/>
      <c r="G47" s="175"/>
      <c r="H47" s="92">
        <f>IF(H46="","",(IF(H46&gt;0,(H46*M8)*(-1),ABS(H46*M8))))</f>
        <v>61.988799999999998</v>
      </c>
      <c r="I47" s="72">
        <v>5</v>
      </c>
      <c r="J47" s="188" t="s">
        <v>42</v>
      </c>
      <c r="K47" s="189"/>
      <c r="L47" s="96">
        <f>$CF$47</f>
        <v>0</v>
      </c>
      <c r="M47" s="423"/>
      <c r="N47" s="424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61.988799999999998</v>
      </c>
      <c r="AG47" s="72">
        <v>5</v>
      </c>
      <c r="AH47" s="188" t="s">
        <v>42</v>
      </c>
      <c r="AI47" s="189"/>
      <c r="AJ47" s="96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3"/>
      <c r="AY47" s="74"/>
      <c r="AZ47" s="62"/>
      <c r="BA47" s="173" t="s">
        <v>57</v>
      </c>
      <c r="BB47" s="174"/>
      <c r="BC47" s="175"/>
      <c r="BD47" s="92">
        <f>IF($H$47="","",$H$47)</f>
        <v>61.988799999999998</v>
      </c>
      <c r="BE47" s="72">
        <v>5</v>
      </c>
      <c r="BF47" s="188" t="s">
        <v>42</v>
      </c>
      <c r="BG47" s="189"/>
      <c r="BH47" s="96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3"/>
      <c r="BW47" s="74"/>
      <c r="BX47" s="62"/>
      <c r="BY47" s="173" t="s">
        <v>57</v>
      </c>
      <c r="BZ47" s="174"/>
      <c r="CA47" s="175"/>
      <c r="CB47" s="92">
        <f>IF($H$47="","",$H$47)</f>
        <v>61.988799999999998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1:D21"/>
    <mergeCell ref="C22:D22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2015-05-15T15:40:34Z</dcterms:modified>
</cp:coreProperties>
</file>