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H21" i="51" l="1"/>
  <c r="I21" i="5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L21" i="5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27" i="51"/>
  <c r="CH26" i="51"/>
  <c r="CH25" i="51"/>
  <c r="CH22" i="51"/>
  <c r="CH19" i="51"/>
  <c r="CH18" i="51"/>
  <c r="CF15" i="51"/>
  <c r="BJ33" i="51"/>
  <c r="BJ29" i="51"/>
  <c r="BJ25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N39" i="5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M19" i="51" s="1"/>
  <c r="N19" i="51" s="1"/>
  <c r="M21" i="51"/>
  <c r="H23" i="51"/>
  <c r="M23" i="51" s="1"/>
  <c r="H25" i="51"/>
  <c r="M25" i="51" s="1"/>
  <c r="N25" i="51" s="1"/>
  <c r="H27" i="51"/>
  <c r="M27" i="51" s="1"/>
  <c r="H15" i="51"/>
  <c r="I41" i="51"/>
  <c r="M16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0" i="51" l="1"/>
  <c r="N18" i="51"/>
  <c r="J24" i="51"/>
  <c r="K24" i="51" s="1"/>
  <c r="J40" i="51"/>
  <c r="K40" i="51" s="1"/>
  <c r="J18" i="51"/>
  <c r="K18" i="51" s="1"/>
  <c r="J15" i="51"/>
  <c r="J33" i="51"/>
  <c r="K33" i="51" s="1"/>
  <c r="J35" i="51"/>
  <c r="K35" i="51" s="1"/>
  <c r="J17" i="51"/>
  <c r="K17" i="51" s="1"/>
  <c r="J20" i="51"/>
  <c r="K20" i="51" s="1"/>
  <c r="J32" i="51"/>
  <c r="K32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3" i="51" l="1"/>
  <c r="AH27" i="51"/>
  <c r="AH24" i="51"/>
  <c r="AH18" i="51"/>
  <c r="AH35" i="51"/>
  <c r="AH20" i="51"/>
  <c r="AH33" i="51"/>
  <c r="AH26" i="51"/>
  <c r="AH29" i="51"/>
  <c r="AF41" i="51"/>
  <c r="BD14" i="51" s="1"/>
  <c r="BD41" i="51" s="1"/>
  <c r="CB14" i="51" s="1"/>
  <c r="AH30" i="51"/>
  <c r="AH36" i="51"/>
  <c r="AH15" i="51"/>
  <c r="AH38" i="51"/>
  <c r="AH19" i="51"/>
  <c r="AH31" i="51"/>
  <c r="AH37" i="51"/>
  <c r="AH17" i="51"/>
  <c r="AH40" i="51"/>
  <c r="AH41" i="51" s="1"/>
  <c r="BF14" i="51" s="1"/>
  <c r="J41" i="51"/>
  <c r="AH14" i="51" s="1"/>
  <c r="AH28" i="5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16" i="51" l="1"/>
  <c r="BF29" i="51"/>
  <c r="BF20" i="51"/>
  <c r="BF19" i="51"/>
  <c r="BF22" i="51"/>
  <c r="BF15" i="51"/>
  <c r="BF38" i="51"/>
  <c r="BF26" i="51"/>
  <c r="BF30" i="51"/>
  <c r="BF23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BF32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<sst xmlns="http://schemas.openxmlformats.org/spreadsheetml/2006/main" count="336" uniqueCount="102">
  <si>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</si>
  <si>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</si>
  <si>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</si>
  <si>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</si>
  <si>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</si>
  <si>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</si>
  <si>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</si>
  <si>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</si>
  <si>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</si>
  <si>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</si>
  <si>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</si>
  <si>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</si>
  <si>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</si>
  <si>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</si>
  <si>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</si>
  <si>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</si>
  <si>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</si>
  <si>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</si>
  <si>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</si>
  <si>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</si>
  <si>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</si>
  <si>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</si>
  <si>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</si>
  <si>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</si>
  <si>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</si>
  <si>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</si>
  <si>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</si>
  <si>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</si>
  <si>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</si>
  <si>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</si>
  <si>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</si>
  <si>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</si>
  <si>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</si>
  <si>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</si>
  <si>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</si>
  <si>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</si>
  <si>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</si>
  <si>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</si>
  <si>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</si>
  <si>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</si>
  <si>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</si>
  <si>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</si>
  <si>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</si>
  <si>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</si>
  <si>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</si>
  <si>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</si>
  <si>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</si>
  <si>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</si>
  <si>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</si>
  <si>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</si>
  <si>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</si>
  <si>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</si>
  <si>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</si>
  <si>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</si>
  <si>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</si>
  <si>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</si>
  <si>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</si>
  <si>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</si>
  <si>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</si>
  <si>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</si>
  <si>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</si>
  <si>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</si>
  <si>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</si>
  <si>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</si>
  <si>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</si>
  <si>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</si>
  <si>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</si>
  <si>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</si>
  <si>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</si>
  <si>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</si>
  <si>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</si>
  <si>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</si>
  <si>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</si>
  <si>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</si>
  <si>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</si>
  <si>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</si>
  <si>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ND6215-10</t>
  </si>
  <si>
    <t>Standard    Dvnpt</t>
  </si>
  <si>
    <t>A02001-0014</t>
  </si>
  <si>
    <t>D2</t>
  </si>
  <si>
    <t>RR</t>
  </si>
  <si>
    <t>Break-in</t>
  </si>
  <si>
    <t xml:space="preserve">C </t>
  </si>
  <si>
    <t>Fair</t>
  </si>
  <si>
    <t>1on1-per-AW</t>
  </si>
  <si>
    <t>1pm</t>
  </si>
  <si>
    <t>yes</t>
  </si>
  <si>
    <t>ok</t>
  </si>
  <si>
    <t>DH</t>
  </si>
  <si>
    <t>Actual   (See Notes)</t>
  </si>
  <si>
    <t>ACT reviewd at 7.1 (machine break in for now) 446pcs per hr</t>
  </si>
  <si>
    <t>SR</t>
  </si>
  <si>
    <r>
      <t xml:space="preserve">11, </t>
    </r>
    <r>
      <rPr>
        <sz val="9"/>
        <color indexed="8"/>
        <rFont val="Arial"/>
        <family val="2"/>
      </rPr>
      <t>meeting</t>
    </r>
  </si>
  <si>
    <t>67364E</t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</si>
  <si>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Shave prob.</t>
    </r>
  </si>
  <si>
    <t>DE</t>
  </si>
  <si>
    <r>
      <rPr>
        <b/>
        <sz val="9"/>
        <color indexed="8"/>
        <rFont val="Arial"/>
        <family val="2"/>
      </rPr>
      <t>N/9/N11/K22</t>
    </r>
    <r>
      <rPr>
        <sz val="9"/>
        <color indexed="8"/>
        <rFont val="Arial"/>
        <family val="2"/>
      </rPr>
      <t>, Work on D4</t>
    </r>
  </si>
  <si>
    <t>Packing</t>
  </si>
  <si>
    <t>K22</t>
  </si>
  <si>
    <t>idle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</si>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</sst>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79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4"/>
      <c r="T2" s="7"/>
      <c r="U2" s="348" t="s">
        <v>10</v>
      </c>
      <c r="V2" s="349"/>
      <c r="W2" s="349"/>
      <c r="X2" s="124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D2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D2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D2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4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0" t="s">
        <v>82</v>
      </c>
      <c r="K4" s="4"/>
      <c r="L4" s="80" t="s">
        <v>27</v>
      </c>
      <c r="M4" s="50">
        <v>6.65</v>
      </c>
      <c r="N4" s="376" t="s">
        <v>14</v>
      </c>
      <c r="O4" s="377"/>
      <c r="P4" s="315">
        <f>IF(M6="","",(ROUNDUP((C10*M8/M4/M6),0)*M6))</f>
        <v>30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f>IF(BZ41=0,"",BZ41)</f>
        <v>24.5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 xml:space="preserve">C </v>
      </c>
      <c r="AI4" s="4"/>
      <c r="AJ4" s="80" t="s">
        <v>27</v>
      </c>
      <c r="AK4" s="103">
        <f>IF($M$4="","",$M$4)</f>
        <v>6.65</v>
      </c>
      <c r="AL4" s="376" t="s">
        <v>14</v>
      </c>
      <c r="AM4" s="377"/>
      <c r="AN4" s="315">
        <f>IF($P$4="","",$P$4)</f>
        <v>30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24.5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 xml:space="preserve">C </v>
      </c>
      <c r="BG4" s="4"/>
      <c r="BH4" s="80" t="s">
        <v>27</v>
      </c>
      <c r="BI4" s="103">
        <f>IF($M$4="","",$M$4)</f>
        <v>6.65</v>
      </c>
      <c r="BJ4" s="376" t="s">
        <v>14</v>
      </c>
      <c r="BK4" s="377"/>
      <c r="BL4" s="315">
        <f>IF($P$4="","",$P$4)</f>
        <v>30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24.5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 xml:space="preserve">C </v>
      </c>
      <c r="CE4" s="4"/>
      <c r="CF4" s="80" t="s">
        <v>27</v>
      </c>
      <c r="CG4" s="103">
        <f>IF($M$4="","",$M$4)</f>
        <v>6.65</v>
      </c>
      <c r="CH4" s="376" t="s">
        <v>14</v>
      </c>
      <c r="CI4" s="377"/>
      <c r="CJ4" s="315">
        <f>IF($P$4="","",$P$4)</f>
        <v>30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24.5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446</v>
      </c>
      <c r="K6" s="4"/>
      <c r="L6" s="81" t="s">
        <v>65</v>
      </c>
      <c r="M6" s="50">
        <v>5</v>
      </c>
      <c r="N6" s="345" t="s">
        <v>75</v>
      </c>
      <c r="O6" s="346"/>
      <c r="P6" s="392">
        <f>IF(S6="","",S6-CA41)</f>
        <v>0</v>
      </c>
      <c r="Q6" s="393"/>
      <c r="R6" s="21"/>
      <c r="S6" s="176">
        <f>IF($M$6="","",(ROUNDUP(($C$10*$M$8/$M$4/$M$6),0)))</f>
        <v>6</v>
      </c>
      <c r="T6" s="7"/>
      <c r="U6" s="348" t="s">
        <v>19</v>
      </c>
      <c r="V6" s="349"/>
      <c r="W6" s="349"/>
      <c r="X6" s="126">
        <f>IF(X4="","",(X2/X4))</f>
        <v>0.65306122448979587</v>
      </c>
      <c r="Y6" s="29"/>
      <c r="Z6" s="76" t="s">
        <v>58</v>
      </c>
      <c r="AA6" s="340" t="str">
        <f>IF($C$6="","",$C$6)</f>
        <v>ND6215-10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446</v>
      </c>
      <c r="AI6" s="4"/>
      <c r="AJ6" s="81" t="s">
        <v>65</v>
      </c>
      <c r="AK6" s="103">
        <f>IF($M$6="","",$M$6)</f>
        <v>5</v>
      </c>
      <c r="AL6" s="345" t="s">
        <v>75</v>
      </c>
      <c r="AM6" s="346"/>
      <c r="AN6" s="392">
        <f>IF($P$6="","",$P$6)</f>
        <v>0</v>
      </c>
      <c r="AO6" s="393"/>
      <c r="AP6" s="21"/>
      <c r="AQ6" s="176">
        <f>S6</f>
        <v>6</v>
      </c>
      <c r="AR6" s="7"/>
      <c r="AS6" s="348" t="s">
        <v>19</v>
      </c>
      <c r="AT6" s="349"/>
      <c r="AU6" s="349"/>
      <c r="AV6" s="87">
        <f>IF($X$6="","",$X$6)</f>
        <v>0.65306122448979587</v>
      </c>
      <c r="AW6" s="29"/>
      <c r="AX6" s="76" t="s">
        <v>58</v>
      </c>
      <c r="AY6" s="340" t="str">
        <f>IF($C$6="","",$C$6)</f>
        <v>ND6215-10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446</v>
      </c>
      <c r="BG6" s="4"/>
      <c r="BH6" s="81" t="s">
        <v>65</v>
      </c>
      <c r="BI6" s="103">
        <f>IF($M$6="","",$M$6)</f>
        <v>5</v>
      </c>
      <c r="BJ6" s="345" t="s">
        <v>75</v>
      </c>
      <c r="BK6" s="346"/>
      <c r="BL6" s="315">
        <f>IF($P$6="","",$P$6)</f>
        <v>0</v>
      </c>
      <c r="BM6" s="347"/>
      <c r="BN6" s="21"/>
      <c r="BO6" s="176">
        <f>S6</f>
        <v>6</v>
      </c>
      <c r="BP6" s="7"/>
      <c r="BQ6" s="348" t="s">
        <v>19</v>
      </c>
      <c r="BR6" s="349"/>
      <c r="BS6" s="349"/>
      <c r="BT6" s="87">
        <f>IF($X$6="","",$X$6)</f>
        <v>0.65306122448979587</v>
      </c>
      <c r="BU6" s="29"/>
      <c r="BV6" s="76" t="s">
        <v>58</v>
      </c>
      <c r="BW6" s="340" t="str">
        <f>IF($C$6="","",$C$6)</f>
        <v>ND6215-10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446</v>
      </c>
      <c r="CE6" s="4"/>
      <c r="CF6" s="81" t="s">
        <v>65</v>
      </c>
      <c r="CG6" s="103">
        <f>IF($M$6="","",$M$6)</f>
        <v>5</v>
      </c>
      <c r="CH6" s="345" t="s">
        <v>75</v>
      </c>
      <c r="CI6" s="346"/>
      <c r="CJ6" s="315">
        <f>IF($P$6="","",$P$6)</f>
        <v>0</v>
      </c>
      <c r="CK6" s="347"/>
      <c r="CL6" s="21"/>
      <c r="CM6" s="176">
        <f>S6</f>
        <v>6</v>
      </c>
      <c r="CN6" s="7"/>
      <c r="CO6" s="348" t="s">
        <v>19</v>
      </c>
      <c r="CP6" s="349"/>
      <c r="CQ6" s="349"/>
      <c r="CR6" s="87">
        <f>IF($X$6="","",$X$6)</f>
        <v>0.65306122448979587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372711</v>
      </c>
      <c r="D8" s="390"/>
      <c r="E8" s="391"/>
      <c r="F8" s="384">
        <v>373563</v>
      </c>
      <c r="G8" s="385"/>
      <c r="H8" s="311" t="s">
        <v>77</v>
      </c>
      <c r="I8" s="312"/>
      <c r="J8" s="178">
        <v>2.9</v>
      </c>
      <c r="K8" s="28"/>
      <c r="L8" s="80" t="s">
        <v>28</v>
      </c>
      <c r="M8" s="56">
        <v>2.3300000000000001E-2</v>
      </c>
      <c r="N8" s="313" t="s">
        <v>29</v>
      </c>
      <c r="O8" s="314"/>
      <c r="P8" s="315">
        <f>IF(M8="","",M4/M8)</f>
        <v>285.40772532188839</v>
      </c>
      <c r="Q8" s="316"/>
      <c r="R8" s="28"/>
      <c r="S8" s="411" t="s">
        <v>90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372711</v>
      </c>
      <c r="AB8" s="307"/>
      <c r="AC8" s="308"/>
      <c r="AD8" s="380">
        <f>IF(F8="","",$F$8)</f>
        <v>373563</v>
      </c>
      <c r="AE8" s="381"/>
      <c r="AF8" s="311" t="s">
        <v>45</v>
      </c>
      <c r="AG8" s="312"/>
      <c r="AH8" s="127">
        <f>IF($J$8="","",$J$8)</f>
        <v>2.9</v>
      </c>
      <c r="AI8" s="28"/>
      <c r="AJ8" s="80" t="s">
        <v>28</v>
      </c>
      <c r="AK8" s="104">
        <f>IF($M$8="","",$M$8)</f>
        <v>2.3300000000000001E-2</v>
      </c>
      <c r="AL8" s="313" t="s">
        <v>29</v>
      </c>
      <c r="AM8" s="314"/>
      <c r="AN8" s="315">
        <f>IF($P$8="","",$P$8)</f>
        <v>285.40772532188839</v>
      </c>
      <c r="AO8" s="316"/>
      <c r="AP8" s="28"/>
      <c r="AQ8" s="317" t="str">
        <f>IF($S$8="","",$S$8)</f>
        <v>ACT reviewd at 7.1 (machine break in for now) 446pcs per hr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372711</v>
      </c>
      <c r="AZ8" s="307"/>
      <c r="BA8" s="308"/>
      <c r="BB8" s="380">
        <f>IF(AD8="","",$F$8)</f>
        <v>373563</v>
      </c>
      <c r="BC8" s="381"/>
      <c r="BD8" s="311" t="s">
        <v>45</v>
      </c>
      <c r="BE8" s="312"/>
      <c r="BF8" s="127">
        <f>IF($J$8="","",$J$8)</f>
        <v>2.9</v>
      </c>
      <c r="BG8" s="28"/>
      <c r="BH8" s="80" t="s">
        <v>28</v>
      </c>
      <c r="BI8" s="104">
        <f>IF($M$8="","",$M$8)</f>
        <v>2.3300000000000001E-2</v>
      </c>
      <c r="BJ8" s="313" t="s">
        <v>29</v>
      </c>
      <c r="BK8" s="314"/>
      <c r="BL8" s="315">
        <f>IF($P$8="","",$P$8)</f>
        <v>285.40772532188839</v>
      </c>
      <c r="BM8" s="316"/>
      <c r="BN8" s="28"/>
      <c r="BO8" s="317" t="str">
        <f>IF($S$8="","",$S$8)</f>
        <v>ACT reviewd at 7.1 (machine break in for now) 446pcs per hr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372711</v>
      </c>
      <c r="BX8" s="307"/>
      <c r="BY8" s="308"/>
      <c r="BZ8" s="309">
        <f>IF(BB8="","",$F$8)</f>
        <v>373563</v>
      </c>
      <c r="CA8" s="310"/>
      <c r="CB8" s="311" t="s">
        <v>45</v>
      </c>
      <c r="CC8" s="312"/>
      <c r="CD8" s="127">
        <f>IF($J$8="","",$J$8)</f>
        <v>2.9</v>
      </c>
      <c r="CE8" s="28"/>
      <c r="CF8" s="80" t="s">
        <v>28</v>
      </c>
      <c r="CG8" s="104">
        <f>IF($M$8="","",$M$8)</f>
        <v>2.3300000000000001E-2</v>
      </c>
      <c r="CH8" s="313" t="s">
        <v>29</v>
      </c>
      <c r="CI8" s="314"/>
      <c r="CJ8" s="315">
        <f>IF($P$8="","",$P$8)</f>
        <v>285.40772532188839</v>
      </c>
      <c r="CK8" s="316"/>
      <c r="CL8" s="28"/>
      <c r="CM8" s="317" t="str">
        <f>IF($S$8="","",$S$8)</f>
        <v>ACT reviewd at 7.1 (machine break in for now) 446pcs per hr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7400</v>
      </c>
      <c r="D10" s="447"/>
      <c r="E10" s="448"/>
      <c r="F10" s="382"/>
      <c r="G10" s="383"/>
      <c r="H10" s="311" t="s">
        <v>89</v>
      </c>
      <c r="I10" s="312"/>
      <c r="J10" s="177">
        <v>7.1</v>
      </c>
      <c r="K10" s="181" t="s">
        <v>80</v>
      </c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7400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8">
        <f>IF($J$10="","",$J$10)</f>
        <v>7.1</v>
      </c>
      <c r="AI10" s="105" t="str">
        <f>IF($K$10="","",$K$10)</f>
        <v>RR</v>
      </c>
      <c r="AJ10" s="335" t="s">
        <v>39</v>
      </c>
      <c r="AK10" s="336"/>
      <c r="AL10" s="337" t="str">
        <f>IF($N$10="","",$N$10)</f>
        <v>A02001-0014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7400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8">
        <f>IF($J$10="","",$J$10)</f>
        <v>7.1</v>
      </c>
      <c r="BG10" s="105" t="str">
        <f>IF($K$10="","",$K$10)</f>
        <v>RR</v>
      </c>
      <c r="BH10" s="335" t="s">
        <v>39</v>
      </c>
      <c r="BI10" s="336"/>
      <c r="BJ10" s="337" t="str">
        <f>IF($N$10="","",$N$10)</f>
        <v>A02001-0014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7400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8">
        <f>IF($J$10="","",$J$10)</f>
        <v>7.1</v>
      </c>
      <c r="CE10" s="105" t="str">
        <f>IF($K$10="","",$K$10)</f>
        <v>RR</v>
      </c>
      <c r="CF10" s="335" t="s">
        <v>39</v>
      </c>
      <c r="CG10" s="336"/>
      <c r="CH10" s="337" t="str">
        <f>IF($N$10="","",$N$10)</f>
        <v>A02001-0014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9">
        <v>0</v>
      </c>
      <c r="K14" s="149">
        <f>C$10</f>
        <v>7400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21</v>
      </c>
      <c r="AD14" s="113">
        <f t="shared" ref="AD14:AI14" si="0">F41</f>
        <v>24.5</v>
      </c>
      <c r="AE14" s="114">
        <f t="shared" si="0"/>
        <v>6</v>
      </c>
      <c r="AF14" s="115">
        <f>H41</f>
        <v>8562.2317596566518</v>
      </c>
      <c r="AG14" s="113">
        <f t="shared" si="0"/>
        <v>55.5</v>
      </c>
      <c r="AH14" s="114">
        <f t="shared" si="0"/>
        <v>8562.2317596566518</v>
      </c>
      <c r="AI14" s="114">
        <f t="shared" si="0"/>
        <v>-1162.2317596566518</v>
      </c>
      <c r="AJ14" s="116">
        <f>L41</f>
        <v>9366</v>
      </c>
      <c r="AK14" s="64"/>
      <c r="AL14" s="283"/>
      <c r="AM14" s="284"/>
      <c r="AN14" s="285"/>
      <c r="AO14" s="286"/>
      <c r="AP14" s="287"/>
      <c r="AQ14" s="119">
        <f>S41</f>
        <v>34.5</v>
      </c>
      <c r="AR14" s="63"/>
      <c r="AS14" s="116">
        <f>U41</f>
        <v>152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21</v>
      </c>
      <c r="BB14" s="113">
        <f t="shared" ref="BB14" si="1">AD41</f>
        <v>24.5</v>
      </c>
      <c r="BC14" s="114">
        <f t="shared" ref="BC14" si="2">AE41</f>
        <v>6</v>
      </c>
      <c r="BD14" s="115">
        <f>AF41</f>
        <v>8562.2317596566518</v>
      </c>
      <c r="BE14" s="113">
        <f t="shared" ref="BE14" si="3">AG41</f>
        <v>55.5</v>
      </c>
      <c r="BF14" s="114">
        <f t="shared" ref="BF14" si="4">AH41</f>
        <v>8562.2317596566518</v>
      </c>
      <c r="BG14" s="114">
        <f t="shared" ref="BG14" si="5">AI41</f>
        <v>-1162.2317596566518</v>
      </c>
      <c r="BH14" s="116">
        <f>AJ41</f>
        <v>9366</v>
      </c>
      <c r="BI14" s="64"/>
      <c r="BJ14" s="283"/>
      <c r="BK14" s="284"/>
      <c r="BL14" s="285"/>
      <c r="BM14" s="286"/>
      <c r="BN14" s="287"/>
      <c r="BO14" s="119">
        <f>AQ41</f>
        <v>34.5</v>
      </c>
      <c r="BP14" s="63"/>
      <c r="BQ14" s="116">
        <f>AS41</f>
        <v>152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21</v>
      </c>
      <c r="BZ14" s="113">
        <f t="shared" ref="BZ14" si="6">BB41</f>
        <v>24.5</v>
      </c>
      <c r="CA14" s="114">
        <f t="shared" ref="CA14" si="7">BC41</f>
        <v>6</v>
      </c>
      <c r="CB14" s="115">
        <f>BD41</f>
        <v>8562.2317596566518</v>
      </c>
      <c r="CC14" s="113">
        <f t="shared" ref="CC14" si="8">BE41</f>
        <v>55.5</v>
      </c>
      <c r="CD14" s="114">
        <f t="shared" ref="CD14" si="9">BF41</f>
        <v>8562.2317596566518</v>
      </c>
      <c r="CE14" s="114">
        <f t="shared" ref="CE14" si="10">BG41</f>
        <v>-1162.2317596566518</v>
      </c>
      <c r="CF14" s="116">
        <f>BH41</f>
        <v>9366</v>
      </c>
      <c r="CG14" s="64"/>
      <c r="CH14" s="283"/>
      <c r="CI14" s="284"/>
      <c r="CJ14" s="285"/>
      <c r="CK14" s="286"/>
      <c r="CL14" s="287"/>
      <c r="CM14" s="119">
        <f>BO41</f>
        <v>34.5</v>
      </c>
      <c r="CN14" s="63"/>
      <c r="CO14" s="116">
        <f>BQ41</f>
        <v>152</v>
      </c>
      <c r="CP14" s="288" t="s">
        <v>43</v>
      </c>
      <c r="CQ14" s="289"/>
      <c r="CR14" s="289"/>
      <c r="CS14" s="290"/>
    </row>
    <row r="15" spans="2:97" ht="15" customHeight="1" x14ac:dyDescent="0.25">
      <c r="B15" s="156">
        <v>42156</v>
      </c>
      <c r="C15" s="157" t="s">
        <v>80</v>
      </c>
      <c r="D15" s="158">
        <v>3119</v>
      </c>
      <c r="E15" s="158">
        <v>0</v>
      </c>
      <c r="F15" s="159">
        <v>0</v>
      </c>
      <c r="G15" s="160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7400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/>
      <c r="Q15" s="400"/>
      <c r="R15" s="401"/>
      <c r="S15" s="172">
        <v>8</v>
      </c>
      <c r="T15" s="171">
        <v>1</v>
      </c>
      <c r="U15" s="171">
        <v>0</v>
      </c>
      <c r="V15" s="462" t="s">
        <v>81</v>
      </c>
      <c r="W15" s="463"/>
      <c r="X15" s="463"/>
      <c r="Y15" s="464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8562.2317596566518</v>
      </c>
      <c r="AI15" s="97">
        <f>C$10-AH15</f>
        <v>-1162.2317596566518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8562.2317596566518</v>
      </c>
      <c r="BG15" s="97">
        <f>$C$10-BF15</f>
        <v>-1162.2317596566518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8562.2317596566518</v>
      </c>
      <c r="CE15" s="97">
        <f>$C$10-CD15</f>
        <v>-1162.2317596566518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6">
        <v>42157</v>
      </c>
      <c r="C16" s="157" t="s">
        <v>80</v>
      </c>
      <c r="D16" s="158">
        <v>3119</v>
      </c>
      <c r="E16" s="158">
        <v>0</v>
      </c>
      <c r="F16" s="161">
        <v>8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7400</v>
      </c>
      <c r="L16" s="98">
        <f t="shared" ref="L16:L40" si="14">IF(G16="",0,$J$6*(I16-F16-S16))</f>
        <v>0</v>
      </c>
      <c r="M16" s="99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2">
        <v>0</v>
      </c>
      <c r="T16" s="171">
        <v>0</v>
      </c>
      <c r="U16" s="171"/>
      <c r="V16" s="402"/>
      <c r="W16" s="403"/>
      <c r="X16" s="403"/>
      <c r="Y16" s="404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8562.2317596566518</v>
      </c>
      <c r="AI16" s="97">
        <f t="shared" ref="AI16:AI40" si="19">C$10-AH16</f>
        <v>-1162.2317596566518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8562.2317596566518</v>
      </c>
      <c r="BG16" s="97">
        <f t="shared" ref="BG16:BG40" si="25">$C$10-BF16</f>
        <v>-1162.2317596566518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8562.2317596566518</v>
      </c>
      <c r="CE16" s="97">
        <f t="shared" ref="CE16:CE40" si="31">$C$10-CD16</f>
        <v>-1162.2317596566518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2">
        <v>42158</v>
      </c>
      <c r="C17" s="157" t="s">
        <v>80</v>
      </c>
      <c r="D17" s="158">
        <v>3119</v>
      </c>
      <c r="E17" s="158">
        <v>1.5</v>
      </c>
      <c r="F17" s="161">
        <v>5.5</v>
      </c>
      <c r="G17" s="160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7400</v>
      </c>
      <c r="L17" s="98">
        <f t="shared" si="14"/>
        <v>669</v>
      </c>
      <c r="M17" s="99">
        <f t="shared" si="15"/>
        <v>0</v>
      </c>
      <c r="N17" s="259">
        <f t="shared" si="16"/>
        <v>0</v>
      </c>
      <c r="O17" s="260"/>
      <c r="P17" s="399"/>
      <c r="Q17" s="400"/>
      <c r="R17" s="401"/>
      <c r="S17" s="169">
        <v>1</v>
      </c>
      <c r="T17" s="170">
        <v>4</v>
      </c>
      <c r="U17" s="170">
        <v>0</v>
      </c>
      <c r="V17" s="264" t="s">
        <v>83</v>
      </c>
      <c r="W17" s="265"/>
      <c r="X17" s="265"/>
      <c r="Y17" s="26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8562.2317596566518</v>
      </c>
      <c r="AI17" s="97">
        <f t="shared" si="19"/>
        <v>-1162.2317596566518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8562.2317596566518</v>
      </c>
      <c r="BG17" s="97">
        <f t="shared" si="25"/>
        <v>-1162.2317596566518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8562.2317596566518</v>
      </c>
      <c r="CE17" s="97">
        <f t="shared" si="31"/>
        <v>-1162.2317596566518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1">
        <v>42158</v>
      </c>
      <c r="C18" s="163" t="s">
        <v>80</v>
      </c>
      <c r="D18" s="152">
        <v>3119</v>
      </c>
      <c r="E18" s="152">
        <v>1.5</v>
      </c>
      <c r="F18" s="154">
        <v>5.5</v>
      </c>
      <c r="G18" s="155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7400</v>
      </c>
      <c r="L18" s="98">
        <f t="shared" si="14"/>
        <v>669</v>
      </c>
      <c r="M18" s="99">
        <f t="shared" si="15"/>
        <v>0</v>
      </c>
      <c r="N18" s="259">
        <f t="shared" si="16"/>
        <v>0</v>
      </c>
      <c r="O18" s="260"/>
      <c r="P18" s="399"/>
      <c r="Q18" s="400"/>
      <c r="R18" s="401"/>
      <c r="S18" s="169">
        <v>1</v>
      </c>
      <c r="T18" s="170">
        <v>4</v>
      </c>
      <c r="U18" s="170">
        <v>0</v>
      </c>
      <c r="V18" s="264" t="s">
        <v>84</v>
      </c>
      <c r="W18" s="265"/>
      <c r="X18" s="265"/>
      <c r="Y18" s="26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8562.2317596566518</v>
      </c>
      <c r="AI18" s="97">
        <f t="shared" si="19"/>
        <v>-1162.2317596566518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8562.2317596566518</v>
      </c>
      <c r="BG18" s="97">
        <f t="shared" si="25"/>
        <v>-1162.2317596566518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8562.2317596566518</v>
      </c>
      <c r="CE18" s="97">
        <f t="shared" si="31"/>
        <v>-1162.2317596566518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1">
        <v>42159</v>
      </c>
      <c r="C19" s="164" t="s">
        <v>91</v>
      </c>
      <c r="D19" s="152">
        <v>28331</v>
      </c>
      <c r="E19" s="152">
        <v>1.5</v>
      </c>
      <c r="F19" s="154">
        <v>5.5</v>
      </c>
      <c r="G19" s="155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7400</v>
      </c>
      <c r="L19" s="98">
        <f t="shared" si="14"/>
        <v>669</v>
      </c>
      <c r="M19" s="99">
        <f t="shared" si="15"/>
        <v>0</v>
      </c>
      <c r="N19" s="259">
        <f t="shared" si="16"/>
        <v>0</v>
      </c>
      <c r="O19" s="260"/>
      <c r="P19" s="399"/>
      <c r="Q19" s="400"/>
      <c r="R19" s="401"/>
      <c r="S19" s="169">
        <v>1</v>
      </c>
      <c r="T19" s="170">
        <v>4</v>
      </c>
      <c r="U19" s="170">
        <v>20</v>
      </c>
      <c r="V19" s="465" t="s">
        <v>92</v>
      </c>
      <c r="W19" s="466"/>
      <c r="X19" s="466"/>
      <c r="Y19" s="467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8562.2317596566518</v>
      </c>
      <c r="AI19" s="97">
        <f t="shared" si="19"/>
        <v>-1162.2317596566518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8562.2317596566518</v>
      </c>
      <c r="BG19" s="97">
        <f t="shared" si="25"/>
        <v>-1162.2317596566518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8562.2317596566518</v>
      </c>
      <c r="CE19" s="97">
        <f t="shared" si="31"/>
        <v>-1162.2317596566518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1">
        <v>42160</v>
      </c>
      <c r="C20" s="153" t="s">
        <v>91</v>
      </c>
      <c r="D20" s="152">
        <v>28331</v>
      </c>
      <c r="E20" s="152">
        <v>2.5</v>
      </c>
      <c r="F20" s="154">
        <v>0</v>
      </c>
      <c r="G20" s="155">
        <v>1</v>
      </c>
      <c r="H20" s="99">
        <f t="shared" si="12"/>
        <v>1427.038626609442</v>
      </c>
      <c r="I20" s="96">
        <f t="shared" si="13"/>
        <v>8</v>
      </c>
      <c r="J20" s="97">
        <f>SUM(H$14:H20)</f>
        <v>1427.038626609442</v>
      </c>
      <c r="K20" s="97">
        <f t="shared" si="11"/>
        <v>5972.961373390558</v>
      </c>
      <c r="L20" s="98">
        <f t="shared" si="14"/>
        <v>1115</v>
      </c>
      <c r="M20" s="99">
        <f t="shared" si="15"/>
        <v>1427.038626609442</v>
      </c>
      <c r="N20" s="259">
        <f t="shared" si="16"/>
        <v>1.2798552705017416</v>
      </c>
      <c r="O20" s="260"/>
      <c r="P20" s="399" t="s">
        <v>93</v>
      </c>
      <c r="Q20" s="400"/>
      <c r="R20" s="401"/>
      <c r="S20" s="169">
        <v>5.5</v>
      </c>
      <c r="T20" s="170">
        <v>2</v>
      </c>
      <c r="U20" s="170">
        <v>120</v>
      </c>
      <c r="V20" s="264" t="s">
        <v>94</v>
      </c>
      <c r="W20" s="265"/>
      <c r="X20" s="265"/>
      <c r="Y20" s="26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8562.2317596566518</v>
      </c>
      <c r="AI20" s="97">
        <f t="shared" si="19"/>
        <v>-1162.2317596566518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8562.2317596566518</v>
      </c>
      <c r="BG20" s="97">
        <f t="shared" si="25"/>
        <v>-1162.2317596566518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8562.2317596566518</v>
      </c>
      <c r="CE20" s="97">
        <f t="shared" si="31"/>
        <v>-1162.2317596566518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5">
        <v>42163</v>
      </c>
      <c r="C21" s="167" t="s">
        <v>80</v>
      </c>
      <c r="D21" s="166">
        <v>3119</v>
      </c>
      <c r="E21" s="166">
        <v>0</v>
      </c>
      <c r="F21" s="166">
        <v>0</v>
      </c>
      <c r="G21" s="168">
        <v>0</v>
      </c>
      <c r="H21" s="99">
        <f t="shared" si="12"/>
        <v>0</v>
      </c>
      <c r="I21" s="96">
        <f t="shared" si="13"/>
        <v>8</v>
      </c>
      <c r="J21" s="97">
        <f>SUM(H$14:H21)</f>
        <v>1427.038626609442</v>
      </c>
      <c r="K21" s="97">
        <f t="shared" si="11"/>
        <v>5972.961373390558</v>
      </c>
      <c r="L21" s="98">
        <f t="shared" si="14"/>
        <v>0</v>
      </c>
      <c r="M21" s="99">
        <f t="shared" si="15"/>
        <v>0</v>
      </c>
      <c r="N21" s="259" t="str">
        <f t="shared" si="16"/>
        <v/>
      </c>
      <c r="O21" s="260"/>
      <c r="P21" s="399" t="s">
        <v>93</v>
      </c>
      <c r="Q21" s="400"/>
      <c r="R21" s="401"/>
      <c r="S21" s="173">
        <v>8</v>
      </c>
      <c r="T21" s="175">
        <v>2</v>
      </c>
      <c r="U21" s="175">
        <v>11</v>
      </c>
      <c r="V21" s="264" t="s">
        <v>96</v>
      </c>
      <c r="W21" s="265"/>
      <c r="X21" s="265"/>
      <c r="Y21" s="26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8562.2317596566518</v>
      </c>
      <c r="AI21" s="97">
        <f t="shared" si="19"/>
        <v>-1162.2317596566518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8562.2317596566518</v>
      </c>
      <c r="BG21" s="97">
        <f t="shared" si="25"/>
        <v>-1162.2317596566518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8562.2317596566518</v>
      </c>
      <c r="CE21" s="97">
        <f t="shared" si="31"/>
        <v>-1162.2317596566518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5">
        <v>42163</v>
      </c>
      <c r="C22" s="167" t="s">
        <v>80</v>
      </c>
      <c r="D22" s="166">
        <v>3119</v>
      </c>
      <c r="E22" s="166">
        <v>0</v>
      </c>
      <c r="F22" s="166">
        <v>0</v>
      </c>
      <c r="G22" s="168">
        <v>0</v>
      </c>
      <c r="H22" s="99">
        <f t="shared" si="12"/>
        <v>0</v>
      </c>
      <c r="I22" s="96">
        <f t="shared" si="13"/>
        <v>8</v>
      </c>
      <c r="J22" s="97">
        <f>SUM(H$14:H22)</f>
        <v>1427.038626609442</v>
      </c>
      <c r="K22" s="97">
        <f t="shared" si="11"/>
        <v>5972.961373390558</v>
      </c>
      <c r="L22" s="98">
        <f t="shared" si="14"/>
        <v>0</v>
      </c>
      <c r="M22" s="99">
        <f t="shared" si="15"/>
        <v>0</v>
      </c>
      <c r="N22" s="259" t="str">
        <f t="shared" si="16"/>
        <v/>
      </c>
      <c r="O22" s="260"/>
      <c r="P22" s="399" t="s">
        <v>93</v>
      </c>
      <c r="Q22" s="400"/>
      <c r="R22" s="401"/>
      <c r="S22" s="173">
        <v>8</v>
      </c>
      <c r="T22" s="175">
        <v>2</v>
      </c>
      <c r="U22" s="175">
        <v>0</v>
      </c>
      <c r="V22" s="264" t="s">
        <v>84</v>
      </c>
      <c r="W22" s="265"/>
      <c r="X22" s="265"/>
      <c r="Y22" s="26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8562.2317596566518</v>
      </c>
      <c r="AI22" s="97">
        <f t="shared" si="19"/>
        <v>-1162.2317596566518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8562.2317596566518</v>
      </c>
      <c r="BG22" s="97">
        <f t="shared" si="25"/>
        <v>-1162.2317596566518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8562.2317596566518</v>
      </c>
      <c r="CE22" s="97">
        <f t="shared" si="31"/>
        <v>-1162.2317596566518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5">
        <v>42164</v>
      </c>
      <c r="C23" s="167" t="s">
        <v>95</v>
      </c>
      <c r="D23" s="166">
        <v>28156</v>
      </c>
      <c r="E23" s="166">
        <v>8</v>
      </c>
      <c r="F23" s="166">
        <v>0</v>
      </c>
      <c r="G23" s="168">
        <v>3</v>
      </c>
      <c r="H23" s="99">
        <f t="shared" si="12"/>
        <v>4281.1158798283259</v>
      </c>
      <c r="I23" s="96">
        <f t="shared" si="13"/>
        <v>8</v>
      </c>
      <c r="J23" s="97">
        <f>SUM(H$14:H23)</f>
        <v>5708.1545064377679</v>
      </c>
      <c r="K23" s="97">
        <f t="shared" si="11"/>
        <v>1691.8454935622321</v>
      </c>
      <c r="L23" s="98">
        <f t="shared" si="14"/>
        <v>3568</v>
      </c>
      <c r="M23" s="99">
        <f t="shared" si="15"/>
        <v>4281.1158798283259</v>
      </c>
      <c r="N23" s="259">
        <f t="shared" si="16"/>
        <v>1.1998643160953828</v>
      </c>
      <c r="O23" s="260"/>
      <c r="P23" s="399" t="s">
        <v>93</v>
      </c>
      <c r="Q23" s="400"/>
      <c r="R23" s="401"/>
      <c r="S23" s="173">
        <v>0</v>
      </c>
      <c r="T23" s="175">
        <v>0</v>
      </c>
      <c r="U23" s="175">
        <v>0</v>
      </c>
      <c r="V23" s="264"/>
      <c r="W23" s="265"/>
      <c r="X23" s="265"/>
      <c r="Y23" s="26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8562.2317596566518</v>
      </c>
      <c r="AI23" s="97">
        <f t="shared" si="19"/>
        <v>-1162.2317596566518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8562.2317596566518</v>
      </c>
      <c r="BG23" s="97">
        <f t="shared" si="25"/>
        <v>-1162.2317596566518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8562.2317596566518</v>
      </c>
      <c r="CE23" s="97">
        <f t="shared" si="31"/>
        <v>-1162.2317596566518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5">
        <v>42164</v>
      </c>
      <c r="C24" s="167" t="s">
        <v>97</v>
      </c>
      <c r="D24" s="166"/>
      <c r="E24" s="166"/>
      <c r="F24" s="166"/>
      <c r="G24" s="168"/>
      <c r="H24" s="99" t="str">
        <f t="shared" si="12"/>
        <v/>
      </c>
      <c r="I24" s="96" t="str">
        <f t="shared" si="13"/>
        <v/>
      </c>
      <c r="J24" s="97">
        <f>SUM(H$14:H24)</f>
        <v>5708.1545064377679</v>
      </c>
      <c r="K24" s="97">
        <f t="shared" si="11"/>
        <v>1691.8454935622321</v>
      </c>
      <c r="L24" s="98">
        <f t="shared" si="14"/>
        <v>0</v>
      </c>
      <c r="M24" s="99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3"/>
      <c r="T24" s="175"/>
      <c r="U24" s="175">
        <v>1</v>
      </c>
      <c r="V24" s="465" t="s">
        <v>98</v>
      </c>
      <c r="W24" s="466"/>
      <c r="X24" s="466"/>
      <c r="Y24" s="46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8562.2317596566518</v>
      </c>
      <c r="AI24" s="97">
        <f t="shared" si="19"/>
        <v>-1162.2317596566518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8562.2317596566518</v>
      </c>
      <c r="BG24" s="97">
        <f t="shared" si="25"/>
        <v>-1162.2317596566518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8562.2317596566518</v>
      </c>
      <c r="CE24" s="97">
        <f t="shared" si="31"/>
        <v>-1162.2317596566518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5">
        <v>42165</v>
      </c>
      <c r="C25" s="167" t="s">
        <v>80</v>
      </c>
      <c r="D25" s="166">
        <v>3119</v>
      </c>
      <c r="E25" s="166">
        <v>6</v>
      </c>
      <c r="F25" s="166">
        <v>0</v>
      </c>
      <c r="G25" s="168">
        <v>2</v>
      </c>
      <c r="H25" s="99">
        <f t="shared" si="12"/>
        <v>2854.0772532188839</v>
      </c>
      <c r="I25" s="96">
        <f t="shared" si="13"/>
        <v>8</v>
      </c>
      <c r="J25" s="97">
        <f>SUM(H$14:H25)</f>
        <v>8562.2317596566518</v>
      </c>
      <c r="K25" s="97">
        <f t="shared" si="11"/>
        <v>-1162.2317596566518</v>
      </c>
      <c r="L25" s="98">
        <f t="shared" si="14"/>
        <v>2676</v>
      </c>
      <c r="M25" s="99">
        <f t="shared" si="15"/>
        <v>2854.0772532188839</v>
      </c>
      <c r="N25" s="259">
        <f t="shared" si="16"/>
        <v>1.0665460587514515</v>
      </c>
      <c r="O25" s="260"/>
      <c r="P25" s="399" t="s">
        <v>93</v>
      </c>
      <c r="Q25" s="400"/>
      <c r="R25" s="401"/>
      <c r="S25" s="173">
        <v>2</v>
      </c>
      <c r="T25" s="175">
        <v>3</v>
      </c>
      <c r="U25" s="175">
        <v>0</v>
      </c>
      <c r="V25" s="264" t="s">
        <v>99</v>
      </c>
      <c r="W25" s="265"/>
      <c r="X25" s="265"/>
      <c r="Y25" s="26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8562.2317596566518</v>
      </c>
      <c r="AI25" s="97">
        <f t="shared" si="19"/>
        <v>-1162.2317596566518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8562.2317596566518</v>
      </c>
      <c r="BG25" s="97">
        <f t="shared" si="25"/>
        <v>-1162.2317596566518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8562.2317596566518</v>
      </c>
      <c r="CE25" s="97">
        <f t="shared" si="31"/>
        <v>-1162.2317596566518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5"/>
      <c r="C26" s="167"/>
      <c r="D26" s="166"/>
      <c r="E26" s="166"/>
      <c r="F26" s="166"/>
      <c r="G26" s="168"/>
      <c r="H26" s="99" t="str">
        <f t="shared" si="12"/>
        <v/>
      </c>
      <c r="I26" s="96" t="str">
        <f t="shared" si="13"/>
        <v/>
      </c>
      <c r="J26" s="97">
        <f>SUM(H$14:H26)</f>
        <v>8562.2317596566518</v>
      </c>
      <c r="K26" s="97">
        <f t="shared" si="11"/>
        <v>-1162.2317596566518</v>
      </c>
      <c r="L26" s="98">
        <f t="shared" si="14"/>
        <v>0</v>
      </c>
      <c r="M26" s="99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3"/>
      <c r="T26" s="175"/>
      <c r="U26" s="175"/>
      <c r="V26" s="465" t="s">
        <v>100</v>
      </c>
      <c r="W26" s="466"/>
      <c r="X26" s="466"/>
      <c r="Y26" s="46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8562.2317596566518</v>
      </c>
      <c r="AI26" s="97">
        <f t="shared" si="19"/>
        <v>-1162.2317596566518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8562.2317596566518</v>
      </c>
      <c r="BG26" s="97">
        <f t="shared" si="25"/>
        <v>-1162.2317596566518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8562.2317596566518</v>
      </c>
      <c r="CE26" s="97">
        <f t="shared" si="31"/>
        <v>-1162.2317596566518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8562.2317596566518</v>
      </c>
      <c r="K27" s="97">
        <f t="shared" si="11"/>
        <v>-1162.2317596566518</v>
      </c>
      <c r="L27" s="98">
        <f t="shared" si="14"/>
        <v>0</v>
      </c>
      <c r="M27" s="99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3"/>
      <c r="T27" s="175"/>
      <c r="U27" s="175"/>
      <c r="V27" s="264" t="s">
        <v>101</v>
      </c>
      <c r="W27" s="265"/>
      <c r="X27" s="265"/>
      <c r="Y27" s="2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8562.2317596566518</v>
      </c>
      <c r="AI27" s="97">
        <f t="shared" si="19"/>
        <v>-1162.2317596566518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8562.2317596566518</v>
      </c>
      <c r="BG27" s="97">
        <f t="shared" si="25"/>
        <v>-1162.2317596566518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8562.2317596566518</v>
      </c>
      <c r="CE27" s="97">
        <f t="shared" si="31"/>
        <v>-1162.2317596566518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8562.2317596566518</v>
      </c>
      <c r="K28" s="97">
        <f t="shared" si="11"/>
        <v>-1162.2317596566518</v>
      </c>
      <c r="L28" s="98">
        <f t="shared" si="14"/>
        <v>0</v>
      </c>
      <c r="M28" s="99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4"/>
      <c r="T28" s="136"/>
      <c r="U28" s="136"/>
      <c r="V28" s="459"/>
      <c r="W28" s="460"/>
      <c r="X28" s="460"/>
      <c r="Y28" s="461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8562.2317596566518</v>
      </c>
      <c r="AI28" s="97">
        <f t="shared" si="19"/>
        <v>-1162.2317596566518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8562.2317596566518</v>
      </c>
      <c r="BG28" s="97">
        <f t="shared" si="25"/>
        <v>-1162.2317596566518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8562.2317596566518</v>
      </c>
      <c r="CE28" s="97">
        <f t="shared" si="31"/>
        <v>-1162.2317596566518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8562.2317596566518</v>
      </c>
      <c r="K29" s="97">
        <f t="shared" si="11"/>
        <v>-1162.2317596566518</v>
      </c>
      <c r="L29" s="98">
        <f t="shared" si="14"/>
        <v>0</v>
      </c>
      <c r="M29" s="99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4"/>
      <c r="T29" s="136"/>
      <c r="U29" s="136"/>
      <c r="V29" s="459"/>
      <c r="W29" s="460"/>
      <c r="X29" s="460"/>
      <c r="Y29" s="461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8562.2317596566518</v>
      </c>
      <c r="AI29" s="97">
        <f t="shared" si="19"/>
        <v>-1162.2317596566518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8562.2317596566518</v>
      </c>
      <c r="BG29" s="97">
        <f t="shared" si="25"/>
        <v>-1162.2317596566518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8562.2317596566518</v>
      </c>
      <c r="CE29" s="97">
        <f t="shared" si="31"/>
        <v>-1162.2317596566518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8562.2317596566518</v>
      </c>
      <c r="K30" s="97">
        <f t="shared" si="11"/>
        <v>-1162.2317596566518</v>
      </c>
      <c r="L30" s="98">
        <f t="shared" si="14"/>
        <v>0</v>
      </c>
      <c r="M30" s="99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4"/>
      <c r="T30" s="136"/>
      <c r="U30" s="136"/>
      <c r="V30" s="459"/>
      <c r="W30" s="460"/>
      <c r="X30" s="460"/>
      <c r="Y30" s="46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8562.2317596566518</v>
      </c>
      <c r="AI30" s="97">
        <f t="shared" si="19"/>
        <v>-1162.2317596566518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8562.2317596566518</v>
      </c>
      <c r="BG30" s="97">
        <f t="shared" si="25"/>
        <v>-1162.2317596566518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8562.2317596566518</v>
      </c>
      <c r="CE30" s="97">
        <f t="shared" si="31"/>
        <v>-1162.2317596566518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8562.2317596566518</v>
      </c>
      <c r="K31" s="97">
        <f t="shared" si="11"/>
        <v>-1162.2317596566518</v>
      </c>
      <c r="L31" s="98">
        <f t="shared" si="14"/>
        <v>0</v>
      </c>
      <c r="M31" s="99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4"/>
      <c r="T31" s="136"/>
      <c r="U31" s="136"/>
      <c r="V31" s="459"/>
      <c r="W31" s="460"/>
      <c r="X31" s="460"/>
      <c r="Y31" s="461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8562.2317596566518</v>
      </c>
      <c r="AI31" s="97">
        <f t="shared" si="19"/>
        <v>-1162.2317596566518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8562.2317596566518</v>
      </c>
      <c r="BG31" s="97">
        <f t="shared" si="25"/>
        <v>-1162.2317596566518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8562.2317596566518</v>
      </c>
      <c r="CE31" s="97">
        <f t="shared" si="31"/>
        <v>-1162.2317596566518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8562.2317596566518</v>
      </c>
      <c r="K32" s="97">
        <f t="shared" si="11"/>
        <v>-1162.2317596566518</v>
      </c>
      <c r="L32" s="98">
        <f t="shared" si="14"/>
        <v>0</v>
      </c>
      <c r="M32" s="99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4"/>
      <c r="T32" s="136"/>
      <c r="U32" s="136"/>
      <c r="V32" s="459"/>
      <c r="W32" s="460"/>
      <c r="X32" s="460"/>
      <c r="Y32" s="461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8562.2317596566518</v>
      </c>
      <c r="AI32" s="97">
        <f t="shared" si="19"/>
        <v>-1162.2317596566518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8562.2317596566518</v>
      </c>
      <c r="BG32" s="97">
        <f t="shared" si="25"/>
        <v>-1162.2317596566518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8562.2317596566518</v>
      </c>
      <c r="CE32" s="97">
        <f t="shared" si="31"/>
        <v>-1162.2317596566518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8562.2317596566518</v>
      </c>
      <c r="K33" s="97">
        <f t="shared" si="11"/>
        <v>-1162.2317596566518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4"/>
      <c r="T33" s="136"/>
      <c r="U33" s="136"/>
      <c r="V33" s="459"/>
      <c r="W33" s="460"/>
      <c r="X33" s="460"/>
      <c r="Y33" s="461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8562.2317596566518</v>
      </c>
      <c r="AI33" s="97">
        <f t="shared" si="19"/>
        <v>-1162.2317596566518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8562.2317596566518</v>
      </c>
      <c r="BG33" s="97">
        <f t="shared" si="25"/>
        <v>-1162.2317596566518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8562.2317596566518</v>
      </c>
      <c r="CE33" s="97">
        <f t="shared" si="31"/>
        <v>-1162.2317596566518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8562.2317596566518</v>
      </c>
      <c r="K34" s="97">
        <f t="shared" si="11"/>
        <v>-1162.2317596566518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4"/>
      <c r="T34" s="136"/>
      <c r="U34" s="136"/>
      <c r="V34" s="459"/>
      <c r="W34" s="460"/>
      <c r="X34" s="460"/>
      <c r="Y34" s="461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8562.2317596566518</v>
      </c>
      <c r="AI34" s="97">
        <f t="shared" si="19"/>
        <v>-1162.2317596566518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8562.2317596566518</v>
      </c>
      <c r="BG34" s="97">
        <f t="shared" si="25"/>
        <v>-1162.2317596566518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8562.2317596566518</v>
      </c>
      <c r="CE34" s="97">
        <f t="shared" si="31"/>
        <v>-1162.2317596566518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8562.2317596566518</v>
      </c>
      <c r="K35" s="97">
        <f t="shared" si="11"/>
        <v>-1162.2317596566518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4"/>
      <c r="T35" s="136"/>
      <c r="U35" s="136"/>
      <c r="V35" s="459"/>
      <c r="W35" s="460"/>
      <c r="X35" s="460"/>
      <c r="Y35" s="46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8562.2317596566518</v>
      </c>
      <c r="AI35" s="97">
        <f t="shared" si="19"/>
        <v>-1162.2317596566518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8562.2317596566518</v>
      </c>
      <c r="BG35" s="97">
        <f t="shared" si="25"/>
        <v>-1162.2317596566518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8562.2317596566518</v>
      </c>
      <c r="CE35" s="97">
        <f t="shared" si="31"/>
        <v>-1162.2317596566518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8562.2317596566518</v>
      </c>
      <c r="K36" s="97">
        <f t="shared" si="11"/>
        <v>-1162.2317596566518</v>
      </c>
      <c r="L36" s="98">
        <f t="shared" si="14"/>
        <v>0</v>
      </c>
      <c r="M36" s="99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4"/>
      <c r="T36" s="136"/>
      <c r="U36" s="136"/>
      <c r="V36" s="459"/>
      <c r="W36" s="460"/>
      <c r="X36" s="460"/>
      <c r="Y36" s="46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8562.2317596566518</v>
      </c>
      <c r="AI36" s="97">
        <f t="shared" si="19"/>
        <v>-1162.2317596566518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8562.2317596566518</v>
      </c>
      <c r="BG36" s="97">
        <f t="shared" si="25"/>
        <v>-1162.2317596566518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8562.2317596566518</v>
      </c>
      <c r="CE36" s="97">
        <f t="shared" si="31"/>
        <v>-1162.2317596566518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8562.2317596566518</v>
      </c>
      <c r="K37" s="97">
        <f t="shared" si="11"/>
        <v>-1162.2317596566518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4"/>
      <c r="T37" s="136"/>
      <c r="U37" s="136"/>
      <c r="V37" s="459"/>
      <c r="W37" s="460"/>
      <c r="X37" s="460"/>
      <c r="Y37" s="46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8562.2317596566518</v>
      </c>
      <c r="AI37" s="97">
        <f t="shared" si="19"/>
        <v>-1162.2317596566518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8562.2317596566518</v>
      </c>
      <c r="BG37" s="97">
        <f t="shared" si="25"/>
        <v>-1162.2317596566518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8562.2317596566518</v>
      </c>
      <c r="CE37" s="97">
        <f t="shared" si="31"/>
        <v>-1162.2317596566518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8562.2317596566518</v>
      </c>
      <c r="K38" s="97">
        <f t="shared" si="11"/>
        <v>-1162.2317596566518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4"/>
      <c r="T38" s="136"/>
      <c r="U38" s="136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8562.2317596566518</v>
      </c>
      <c r="AI38" s="97">
        <f t="shared" si="19"/>
        <v>-1162.2317596566518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8562.2317596566518</v>
      </c>
      <c r="BG38" s="97">
        <f t="shared" si="25"/>
        <v>-1162.2317596566518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8562.2317596566518</v>
      </c>
      <c r="CE38" s="97">
        <f t="shared" si="31"/>
        <v>-1162.2317596566518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8562.2317596566518</v>
      </c>
      <c r="K39" s="97">
        <f t="shared" si="11"/>
        <v>-1162.2317596566518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8562.2317596566518</v>
      </c>
      <c r="AI39" s="97">
        <f t="shared" si="19"/>
        <v>-1162.2317596566518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8562.2317596566518</v>
      </c>
      <c r="BG39" s="97">
        <f t="shared" si="25"/>
        <v>-1162.2317596566518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8562.2317596566518</v>
      </c>
      <c r="CE39" s="97">
        <f t="shared" si="31"/>
        <v>-1162.2317596566518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8562.2317596566518</v>
      </c>
      <c r="K40" s="97">
        <f t="shared" si="11"/>
        <v>-1162.2317596566518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8562.2317596566518</v>
      </c>
      <c r="AI40" s="97">
        <f t="shared" si="19"/>
        <v>-1162.2317596566518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8562.2317596566518</v>
      </c>
      <c r="BG40" s="97">
        <f t="shared" si="25"/>
        <v>-1162.2317596566518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8562.2317596566518</v>
      </c>
      <c r="CE40" s="97">
        <f t="shared" si="31"/>
        <v>-1162.2317596566518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21</v>
      </c>
      <c r="F41" s="110">
        <f>SUM(F15:F40)</f>
        <v>24.5</v>
      </c>
      <c r="G41" s="111">
        <f>SUM(G15:G40)</f>
        <v>6</v>
      </c>
      <c r="H41" s="112">
        <f>SUM(H15:H40)</f>
        <v>8562.2317596566518</v>
      </c>
      <c r="I41" s="110">
        <f>IF(X4="",0,(SUM(I15:I40)-X4))</f>
        <v>55.5</v>
      </c>
      <c r="J41" s="111">
        <f>J40</f>
        <v>8562.2317596566518</v>
      </c>
      <c r="K41" s="111">
        <f>K40</f>
        <v>-1162.2317596566518</v>
      </c>
      <c r="L41" s="110">
        <f>SUM(L15:L40)</f>
        <v>9366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34.5</v>
      </c>
      <c r="T41" s="107"/>
      <c r="U41" s="118">
        <f>SUM(U15:U40)</f>
        <v>152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21</v>
      </c>
      <c r="AD41" s="110">
        <f>SUM(AD14:AD40)</f>
        <v>24.5</v>
      </c>
      <c r="AE41" s="111">
        <f>SUM(AE14:AE40)</f>
        <v>6</v>
      </c>
      <c r="AF41" s="112">
        <f>SUM(AF14:AF40)</f>
        <v>8562.2317596566518</v>
      </c>
      <c r="AG41" s="110">
        <f>SUM(AG14:AG40)</f>
        <v>55.5</v>
      </c>
      <c r="AH41" s="111">
        <f>AH40</f>
        <v>8562.2317596566518</v>
      </c>
      <c r="AI41" s="111">
        <f>AI40</f>
        <v>-1162.2317596566518</v>
      </c>
      <c r="AJ41" s="110">
        <f>SUM(AJ14:AJ40)</f>
        <v>9366</v>
      </c>
      <c r="AK41" s="67" t="s">
        <v>0</v>
      </c>
      <c r="AL41" s="244" t="s">
        <v>0</v>
      </c>
      <c r="AM41" s="245"/>
      <c r="AN41" s="246"/>
      <c r="AO41" s="247"/>
      <c r="AP41" s="247"/>
      <c r="AQ41" s="110">
        <f>SUM(AQ14:AQ40)</f>
        <v>34.5</v>
      </c>
      <c r="AR41" s="67"/>
      <c r="AS41" s="120">
        <f>SUM(AS14:AS40)</f>
        <v>152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0">
        <f>SUM(BA14:BA40)</f>
        <v>21</v>
      </c>
      <c r="BB41" s="110">
        <f>SUM(BB14:BB40)</f>
        <v>24.5</v>
      </c>
      <c r="BC41" s="111">
        <f>SUM(BC14:BC40)</f>
        <v>6</v>
      </c>
      <c r="BD41" s="112">
        <f>SUM(BD14:BD40)</f>
        <v>8562.2317596566518</v>
      </c>
      <c r="BE41" s="110">
        <f>SUM(BE14:BE40)</f>
        <v>55.5</v>
      </c>
      <c r="BF41" s="111">
        <f>BF40</f>
        <v>8562.2317596566518</v>
      </c>
      <c r="BG41" s="111">
        <f>BG40</f>
        <v>-1162.2317596566518</v>
      </c>
      <c r="BH41" s="110">
        <f>SUM(BH14:BH40)</f>
        <v>9366</v>
      </c>
      <c r="BI41" s="67" t="s">
        <v>0</v>
      </c>
      <c r="BJ41" s="244" t="s">
        <v>0</v>
      </c>
      <c r="BK41" s="245"/>
      <c r="BL41" s="246"/>
      <c r="BM41" s="247"/>
      <c r="BN41" s="247"/>
      <c r="BO41" s="110">
        <f>SUM(BO14:BO40)</f>
        <v>34.5</v>
      </c>
      <c r="BP41" s="110"/>
      <c r="BQ41" s="120">
        <f>SUM(BQ14:BQ40)</f>
        <v>152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0">
        <f>SUM(BY14:BY40)</f>
        <v>21</v>
      </c>
      <c r="BZ41" s="110">
        <f>SUM(BZ14:BZ40)</f>
        <v>24.5</v>
      </c>
      <c r="CA41" s="111">
        <f>SUM(CA14:CA40)</f>
        <v>6</v>
      </c>
      <c r="CB41" s="112">
        <f>SUM(CB14:CB40)</f>
        <v>8562.2317596566518</v>
      </c>
      <c r="CC41" s="110">
        <f>SUM(CC14:CC40)</f>
        <v>55.5</v>
      </c>
      <c r="CD41" s="111">
        <f>CD40</f>
        <v>8562.2317596566518</v>
      </c>
      <c r="CE41" s="111">
        <f>CE40</f>
        <v>-1162.2317596566518</v>
      </c>
      <c r="CF41" s="110">
        <f>SUM(CF14:CF40)</f>
        <v>9366</v>
      </c>
      <c r="CG41" s="67" t="s">
        <v>0</v>
      </c>
      <c r="CH41" s="244" t="s">
        <v>0</v>
      </c>
      <c r="CI41" s="245"/>
      <c r="CJ41" s="246"/>
      <c r="CK41" s="247"/>
      <c r="CL41" s="247"/>
      <c r="CM41" s="110">
        <f>SUM(CM14:CM40)</f>
        <v>34.5</v>
      </c>
      <c r="CN41" s="110"/>
      <c r="CO41" s="120">
        <f>SUM(CO14:CO40)</f>
        <v>152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8">
        <f>IF(CF41=0,"",CF41)</f>
        <v>9366</v>
      </c>
      <c r="E43" s="189" t="s">
        <v>54</v>
      </c>
      <c r="F43" s="189"/>
      <c r="G43" s="190"/>
      <c r="H43" s="77">
        <v>7400</v>
      </c>
      <c r="I43" s="78">
        <v>1</v>
      </c>
      <c r="J43" s="234" t="s">
        <v>32</v>
      </c>
      <c r="K43" s="235"/>
      <c r="L43" s="92">
        <f>CF43</f>
        <v>8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9366</v>
      </c>
      <c r="AC43" s="189" t="s">
        <v>54</v>
      </c>
      <c r="AD43" s="189"/>
      <c r="AE43" s="190"/>
      <c r="AF43" s="150">
        <f>IF($H$43="","",$H$43)</f>
        <v>7400</v>
      </c>
      <c r="AG43" s="78">
        <v>1</v>
      </c>
      <c r="AH43" s="234" t="s">
        <v>32</v>
      </c>
      <c r="AI43" s="235"/>
      <c r="AJ43" s="92">
        <f>CF43</f>
        <v>8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9366</v>
      </c>
      <c r="BA43" s="189" t="s">
        <v>54</v>
      </c>
      <c r="BB43" s="189"/>
      <c r="BC43" s="190"/>
      <c r="BD43" s="150">
        <f>IF($H$43="","",$H$43)</f>
        <v>7400</v>
      </c>
      <c r="BE43" s="78">
        <v>1</v>
      </c>
      <c r="BF43" s="234" t="s">
        <v>32</v>
      </c>
      <c r="BG43" s="235"/>
      <c r="BH43" s="92">
        <f>CF43</f>
        <v>8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9366</v>
      </c>
      <c r="BY43" s="189" t="s">
        <v>54</v>
      </c>
      <c r="BZ43" s="189"/>
      <c r="CA43" s="190"/>
      <c r="CB43" s="150">
        <f>IF($H$43="","",$H$43)</f>
        <v>7400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89">
        <f>IF(D43="","",(D45/D43))</f>
        <v>0.91418233607267263</v>
      </c>
      <c r="E44" s="182" t="s">
        <v>50</v>
      </c>
      <c r="F44" s="182"/>
      <c r="G44" s="183"/>
      <c r="H44" s="90">
        <f>IF(CO41=0,"",CO41)</f>
        <v>152</v>
      </c>
      <c r="I44" s="70">
        <v>2</v>
      </c>
      <c r="J44" s="212" t="s">
        <v>33</v>
      </c>
      <c r="K44" s="213"/>
      <c r="L44" s="93">
        <f>$CF$44</f>
        <v>21.5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0.91418233607267263</v>
      </c>
      <c r="AC44" s="182" t="s">
        <v>50</v>
      </c>
      <c r="AD44" s="182"/>
      <c r="AE44" s="183"/>
      <c r="AF44" s="90">
        <f>IF($H$44="","",$H$44)</f>
        <v>152</v>
      </c>
      <c r="AG44" s="70">
        <v>2</v>
      </c>
      <c r="AH44" s="212" t="s">
        <v>33</v>
      </c>
      <c r="AI44" s="213"/>
      <c r="AJ44" s="93">
        <f>$CF$44</f>
        <v>21.5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0.91418233607267263</v>
      </c>
      <c r="BA44" s="182" t="s">
        <v>50</v>
      </c>
      <c r="BB44" s="182"/>
      <c r="BC44" s="183"/>
      <c r="BD44" s="90">
        <f>IF($H$44="","",$H$44)</f>
        <v>152</v>
      </c>
      <c r="BE44" s="70">
        <v>2</v>
      </c>
      <c r="BF44" s="212" t="s">
        <v>33</v>
      </c>
      <c r="BG44" s="213"/>
      <c r="BH44" s="93">
        <f>$CF$44</f>
        <v>21.5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0.91418233607267263</v>
      </c>
      <c r="BY44" s="182" t="s">
        <v>50</v>
      </c>
      <c r="BZ44" s="182"/>
      <c r="CA44" s="183"/>
      <c r="CB44" s="90">
        <f>IF($H$44="","",$H$44)</f>
        <v>152</v>
      </c>
      <c r="CC44" s="70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21.5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0">
        <f>IF(CB41=0,"",CB41)</f>
        <v>8562.2317596566518</v>
      </c>
      <c r="E45" s="182" t="s">
        <v>51</v>
      </c>
      <c r="F45" s="182"/>
      <c r="G45" s="183"/>
      <c r="H45" s="90">
        <f>IF(P4="","",(P4*2))</f>
        <v>60</v>
      </c>
      <c r="I45" s="70">
        <v>3</v>
      </c>
      <c r="J45" s="228" t="s">
        <v>34</v>
      </c>
      <c r="K45" s="229"/>
      <c r="L45" s="94">
        <f>$CF$45</f>
        <v>2</v>
      </c>
      <c r="M45" s="433">
        <v>42158</v>
      </c>
      <c r="N45" s="434"/>
      <c r="O45" s="405" t="s">
        <v>85</v>
      </c>
      <c r="P45" s="406"/>
      <c r="Q45" s="445" t="s">
        <v>86</v>
      </c>
      <c r="R45" s="446"/>
      <c r="S45" s="445" t="s">
        <v>87</v>
      </c>
      <c r="T45" s="446"/>
      <c r="U45" s="445" t="s">
        <v>88</v>
      </c>
      <c r="V45" s="446"/>
      <c r="W45" s="407"/>
      <c r="X45" s="408"/>
      <c r="Y45" s="409"/>
      <c r="Z45" s="226" t="s">
        <v>56</v>
      </c>
      <c r="AA45" s="227"/>
      <c r="AB45" s="90">
        <f>IF($D$45="","",$D$45)</f>
        <v>8562.2317596566518</v>
      </c>
      <c r="AC45" s="182" t="s">
        <v>51</v>
      </c>
      <c r="AD45" s="182"/>
      <c r="AE45" s="183"/>
      <c r="AF45" s="90">
        <f>IF($H$45="","",$H$45)</f>
        <v>60</v>
      </c>
      <c r="AG45" s="70">
        <v>3</v>
      </c>
      <c r="AH45" s="228" t="s">
        <v>34</v>
      </c>
      <c r="AI45" s="229"/>
      <c r="AJ45" s="94">
        <f>$CF$45</f>
        <v>2</v>
      </c>
      <c r="AK45" s="230">
        <f>IF($M$45="","",$M$45)</f>
        <v>42158</v>
      </c>
      <c r="AL45" s="231"/>
      <c r="AM45" s="205" t="str">
        <f>IF($O$45="","",$O$45)</f>
        <v>1pm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DH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8562.2317596566518</v>
      </c>
      <c r="BA45" s="182" t="s">
        <v>51</v>
      </c>
      <c r="BB45" s="182"/>
      <c r="BC45" s="183"/>
      <c r="BD45" s="90">
        <f>IF($H$45="","",$H$45)</f>
        <v>60</v>
      </c>
      <c r="BE45" s="70">
        <v>3</v>
      </c>
      <c r="BF45" s="228" t="s">
        <v>34</v>
      </c>
      <c r="BG45" s="229"/>
      <c r="BH45" s="94">
        <f>$CF$45</f>
        <v>2</v>
      </c>
      <c r="BI45" s="230">
        <f>IF($M$45="","",$M$45)</f>
        <v>42158</v>
      </c>
      <c r="BJ45" s="231"/>
      <c r="BK45" s="205" t="str">
        <f>IF($O$45="","",$O$45)</f>
        <v>1pm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DH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8562.2317596566518</v>
      </c>
      <c r="BY45" s="182" t="s">
        <v>51</v>
      </c>
      <c r="BZ45" s="182"/>
      <c r="CA45" s="183"/>
      <c r="CB45" s="90">
        <f>IF($H$45="","",$H$45)</f>
        <v>60</v>
      </c>
      <c r="CC45" s="70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30">
        <f>IF($M$45="","",$M$45)</f>
        <v>42158</v>
      </c>
      <c r="CH45" s="231"/>
      <c r="CI45" s="205" t="str">
        <f>IF($O$45="","",$O$45)</f>
        <v>1pm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DH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3"/>
      <c r="C46" s="144"/>
      <c r="D46" s="145"/>
      <c r="E46" s="182" t="s">
        <v>52</v>
      </c>
      <c r="F46" s="182"/>
      <c r="G46" s="183"/>
      <c r="H46" s="90">
        <f>IF(H43="","",((H43+H44+H45)-D45))</f>
        <v>-950.23175965665178</v>
      </c>
      <c r="I46" s="70">
        <v>4</v>
      </c>
      <c r="J46" s="212" t="s">
        <v>36</v>
      </c>
      <c r="K46" s="213"/>
      <c r="L46" s="94">
        <f>$CF$46</f>
        <v>3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-950.23175965665178</v>
      </c>
      <c r="AG46" s="70">
        <v>4</v>
      </c>
      <c r="AH46" s="212" t="s">
        <v>36</v>
      </c>
      <c r="AI46" s="213"/>
      <c r="AJ46" s="94">
        <f>$CF$46</f>
        <v>3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-950.23175965665178</v>
      </c>
      <c r="BE46" s="70">
        <v>4</v>
      </c>
      <c r="BF46" s="212" t="s">
        <v>36</v>
      </c>
      <c r="BG46" s="213"/>
      <c r="BH46" s="94">
        <f>$CF$46</f>
        <v>3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-950.23175965665178</v>
      </c>
      <c r="CC46" s="70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6"/>
      <c r="C47" s="147"/>
      <c r="D47" s="148"/>
      <c r="E47" s="184" t="s">
        <v>53</v>
      </c>
      <c r="F47" s="185"/>
      <c r="G47" s="186"/>
      <c r="H47" s="91">
        <f>IF(H46="","",(IF(H46&gt;0,(H46*M8)*(-1),ABS(H46*M8))))</f>
        <v>22.140399999999989</v>
      </c>
      <c r="I47" s="71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1">
        <f>IF($H$47="","",$H$47)</f>
        <v>22.140399999999989</v>
      </c>
      <c r="AG47" s="71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1">
        <f>IF($H$47="","",$H$47)</f>
        <v>22.140399999999989</v>
      </c>
      <c r="BE47" s="71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1">
        <f>IF($H$47="","",$H$47)</f>
        <v>22.140399999999989</v>
      </c>
      <c r="CC47" s="71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2015-06-17T19:41:11Z</dcterms:modified>
</cp:coreProperties>
</file>