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240" windowWidth="10860" windowHeight="628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21" i="51" l="1"/>
  <c r="E21" i="51"/>
  <c r="F21" i="51"/>
  <c r="G21" i="51"/>
  <c r="CF16" i="51" l="1"/>
  <c r="CH16" i="51" s="1"/>
  <c r="CF17" i="51"/>
  <c r="CH17" i="51" s="1"/>
  <c r="CF18" i="51"/>
  <c r="CH18" i="51" s="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H25" i="51" s="1"/>
  <c r="CF26" i="51"/>
  <c r="CH26" i="51" s="1"/>
  <c r="CF27" i="51"/>
  <c r="CH27" i="51" s="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23" i="51"/>
  <c r="AE41" i="51"/>
  <c r="BC14" i="51" s="1"/>
  <c r="BF40" i="51" s="1"/>
  <c r="AH29" i="51"/>
  <c r="AH23" i="51"/>
  <c r="AH31" i="51"/>
  <c r="AH21" i="51"/>
  <c r="N39" i="51"/>
  <c r="I41" i="51"/>
  <c r="X6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8" i="51" l="1"/>
  <c r="BF20" i="51"/>
  <c r="BF29" i="51"/>
  <c r="BF15" i="51"/>
  <c r="BF34" i="51"/>
  <c r="BF36" i="51"/>
  <c r="BF31" i="51"/>
  <c r="BF28" i="51"/>
  <c r="BF39" i="51"/>
  <c r="BF23" i="51"/>
  <c r="BF26" i="51"/>
  <c r="BF37" i="51"/>
  <c r="BF21" i="51"/>
  <c r="BF32" i="51"/>
  <c r="BF24" i="51"/>
  <c r="BF16" i="51"/>
  <c r="BF35" i="51"/>
  <c r="BF27" i="51"/>
  <c r="BF19" i="51"/>
  <c r="BF38" i="51"/>
  <c r="BF30" i="51"/>
  <c r="BF22" i="51"/>
  <c r="BC41" i="51"/>
  <c r="CA14" i="51" s="1"/>
  <c r="CA41" i="51" s="1"/>
  <c r="D45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7" i="51" l="1"/>
  <c r="CD30" i="51"/>
  <c r="CD24" i="51"/>
  <c r="CD34" i="51"/>
  <c r="CD39" i="51"/>
  <c r="CD40" i="51"/>
  <c r="CD41" i="51" s="1"/>
  <c r="CD20" i="51"/>
  <c r="CD35" i="51"/>
  <c r="CD18" i="51"/>
  <c r="CD23" i="51"/>
  <c r="CD25" i="51"/>
  <c r="CD36" i="51"/>
  <c r="CD19" i="51"/>
  <c r="CD21" i="51"/>
  <c r="CD28" i="51"/>
  <c r="CD22" i="51"/>
  <c r="CD38" i="51"/>
  <c r="CD27" i="51"/>
  <c r="CD29" i="51"/>
  <c r="CD16" i="51"/>
  <c r="CD32" i="51"/>
  <c r="CD26" i="51"/>
  <c r="CD15" i="51"/>
  <c r="CD31" i="51"/>
  <c r="CD17" i="51"/>
  <c r="CD33" i="51"/>
  <c r="BX45" i="51"/>
  <c r="CB44" i="51"/>
  <c r="BD44" i="51"/>
  <c r="AF44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<sst xmlns="http://schemas.openxmlformats.org/spreadsheetml/2006/main" count="327" uniqueCount="99">
  <si>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</si>
  <si>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</si>
  <si>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</si>
  <si>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</si>
  <si>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</si>
  <si>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</si>
  <si>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</si>
  <si>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</si>
  <si>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</si>
  <si>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</si>
  <si>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</si>
  <si>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</si>
  <si>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</si>
  <si>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</si>
  <si>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</si>
  <si>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</si>
  <si>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</si>
  <si>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</si>
  <si>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</si>
  <si>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</si>
  <si>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</si>
  <si>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</si>
  <si>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</si>
  <si>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</si>
  <si>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</si>
  <si>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</si>
  <si>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</si>
  <si>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</si>
  <si>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</si>
  <si>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</si>
  <si>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</si>
  <si>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</si>
  <si>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</si>
  <si>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</si>
  <si>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</si>
  <si>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</si>
  <si>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</si>
  <si>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</si>
  <si>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</si>
  <si>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</si>
  <si>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</si>
  <si>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</si>
  <si>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</si>
  <si>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</si>
  <si>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</si>
  <si>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</si>
  <si>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</si>
  <si>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</si>
  <si>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</si>
  <si>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</si>
  <si>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</si>
  <si>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</si>
  <si>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</si>
  <si>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</si>
  <si>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</si>
  <si>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</si>
  <si>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</si>
  <si>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</si>
  <si>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</si>
  <si>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</si>
  <si>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</si>
  <si>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</si>
  <si>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</si>
  <si>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</si>
  <si>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</si>
  <si>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</si>
  <si>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</si>
  <si>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</si>
  <si>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</si>
  <si>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</si>
  <si>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</si>
  <si>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</si>
  <si>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</si>
  <si>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</si>
  <si>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</si>
  <si>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</si>
  <si>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PWN2020</t>
  </si>
  <si>
    <t>A02001-0032</t>
  </si>
  <si>
    <t>Standard      1-1/4"</t>
  </si>
  <si>
    <t>B</t>
  </si>
  <si>
    <t>A2</t>
  </si>
  <si>
    <t>DH</t>
  </si>
  <si>
    <t>Blow fuse</t>
  </si>
  <si>
    <t>NB</t>
  </si>
  <si>
    <t>Fair</t>
  </si>
  <si>
    <r>
      <rPr>
        <b/>
        <sz val="9"/>
        <color indexed="8"/>
        <rFont val="Arial"/>
        <family val="2"/>
      </rPr>
      <t xml:space="preserve">11 </t>
    </r>
    <r>
      <rPr>
        <sz val="9"/>
        <color indexed="8"/>
        <rFont val="Arial"/>
        <family val="2"/>
      </rPr>
      <t>Mvd from A15/chatter</t>
    </r>
  </si>
  <si>
    <t>CHI39916</t>
  </si>
  <si>
    <t xml:space="preserve">Cln out A3/prb w/ chttr on shv/wrk </t>
  </si>
  <si>
    <t>on knurl &amp; c/o</t>
  </si>
  <si>
    <r>
      <t>C1/</t>
    </r>
    <r>
      <rPr>
        <sz val="9"/>
        <color indexed="8"/>
        <rFont val="Arial"/>
        <family val="2"/>
      </rPr>
      <t>chip spin 2hrs/A3 shrt feed/rmr</t>
    </r>
  </si>
  <si>
    <t xml:space="preserve">JULY IN </t>
  </si>
  <si>
    <t>JULY OUT</t>
  </si>
  <si>
    <t>JT</t>
  </si>
  <si>
    <t>AW</t>
  </si>
  <si>
    <t>ACT reviewed 8/5 @ 8 - 379 pcs/hr</t>
  </si>
  <si>
    <r>
      <t>A1/</t>
    </r>
    <r>
      <rPr>
        <sz val="9"/>
        <color indexed="8"/>
        <rFont val="Arial"/>
        <family val="2"/>
      </rPr>
      <t>Face tool / form/shave</t>
    </r>
  </si>
  <si>
    <t>Clean up/new s/u</t>
  </si>
  <si>
    <t>JOB OUT</t>
  </si>
  <si>
    <t>No parts @mach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</si>
</sst>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37" sqref="C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80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8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3" t="str">
        <f>IF($J$2="","",$J$2)</f>
        <v>A2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7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3" t="str">
        <f>IF($J$2="","",$J$2)</f>
        <v>A2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7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3" t="str">
        <f>IF($J$2="","",$J$2)</f>
        <v>A2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7">
        <f>IF($X$2="","",$X$2)</f>
        <v>16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59" t="s">
        <v>79</v>
      </c>
      <c r="K4" s="4"/>
      <c r="L4" s="81" t="s">
        <v>27</v>
      </c>
      <c r="M4" s="50">
        <v>34.72</v>
      </c>
      <c r="N4" s="358" t="s">
        <v>14</v>
      </c>
      <c r="O4" s="359"/>
      <c r="P4" s="297">
        <f>IF(M6="","",(ROUNDUP((C10*M8/M4/M6),0)*M6))</f>
        <v>60</v>
      </c>
      <c r="Q4" s="329"/>
      <c r="R4" s="28"/>
      <c r="S4" s="23"/>
      <c r="T4" s="23"/>
      <c r="U4" s="330" t="s">
        <v>11</v>
      </c>
      <c r="V4" s="331"/>
      <c r="W4" s="331"/>
      <c r="X4" s="87">
        <f>IF(BZ41=0,"",BZ41)</f>
        <v>19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4" t="str">
        <f>IF($J$4="","",$J$4)</f>
        <v>B</v>
      </c>
      <c r="AI4" s="4"/>
      <c r="AJ4" s="81" t="s">
        <v>27</v>
      </c>
      <c r="AK4" s="106">
        <f>IF($M$4="","",$M$4)</f>
        <v>34.72</v>
      </c>
      <c r="AL4" s="358" t="s">
        <v>14</v>
      </c>
      <c r="AM4" s="359"/>
      <c r="AN4" s="297">
        <f>IF($P$4="","",$P$4)</f>
        <v>60</v>
      </c>
      <c r="AO4" s="329"/>
      <c r="AP4" s="28"/>
      <c r="AQ4" s="23"/>
      <c r="AR4" s="23"/>
      <c r="AS4" s="330" t="s">
        <v>11</v>
      </c>
      <c r="AT4" s="331"/>
      <c r="AU4" s="331"/>
      <c r="AV4" s="87">
        <f>IF($X$4="","",$X$4)</f>
        <v>19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4" t="str">
        <f>IF($J$4="","",$J$4)</f>
        <v>B</v>
      </c>
      <c r="BG4" s="4"/>
      <c r="BH4" s="81" t="s">
        <v>27</v>
      </c>
      <c r="BI4" s="106">
        <f>IF($M$4="","",$M$4)</f>
        <v>34.72</v>
      </c>
      <c r="BJ4" s="358" t="s">
        <v>14</v>
      </c>
      <c r="BK4" s="359"/>
      <c r="BL4" s="297">
        <f>IF($P$4="","",$P$4)</f>
        <v>60</v>
      </c>
      <c r="BM4" s="329"/>
      <c r="BN4" s="28"/>
      <c r="BO4" s="23"/>
      <c r="BP4" s="23"/>
      <c r="BQ4" s="330" t="s">
        <v>11</v>
      </c>
      <c r="BR4" s="331"/>
      <c r="BS4" s="331"/>
      <c r="BT4" s="87">
        <f>IF($X$4="","",$X$4)</f>
        <v>19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4" t="str">
        <f>IF($J$4="","",$J$4)</f>
        <v>B</v>
      </c>
      <c r="CE4" s="4"/>
      <c r="CF4" s="81" t="s">
        <v>27</v>
      </c>
      <c r="CG4" s="106">
        <f>IF($M$4="","",$M$4)</f>
        <v>34.72</v>
      </c>
      <c r="CH4" s="358" t="s">
        <v>14</v>
      </c>
      <c r="CI4" s="359"/>
      <c r="CJ4" s="297">
        <f>IF($P$4="","",$P$4)</f>
        <v>60</v>
      </c>
      <c r="CK4" s="329"/>
      <c r="CL4" s="28"/>
      <c r="CM4" s="23"/>
      <c r="CN4" s="23"/>
      <c r="CO4" s="330" t="s">
        <v>11</v>
      </c>
      <c r="CP4" s="331"/>
      <c r="CQ4" s="331"/>
      <c r="CR4" s="87">
        <f>IF($X$4="","",$X$4)</f>
        <v>19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6" t="s">
        <v>76</v>
      </c>
      <c r="D6" s="427"/>
      <c r="E6" s="428"/>
      <c r="F6" s="4"/>
      <c r="G6" s="39"/>
      <c r="H6" s="325" t="s">
        <v>21</v>
      </c>
      <c r="I6" s="326"/>
      <c r="J6" s="129">
        <v>379</v>
      </c>
      <c r="K6" s="4"/>
      <c r="L6" s="82" t="s">
        <v>69</v>
      </c>
      <c r="M6" s="50">
        <v>6</v>
      </c>
      <c r="N6" s="327" t="s">
        <v>46</v>
      </c>
      <c r="O6" s="328"/>
      <c r="P6" s="297">
        <f>IF(M6="","",(ROUNDUP((K40*M8/M4/M6),0)*M6))</f>
        <v>-18</v>
      </c>
      <c r="Q6" s="329"/>
      <c r="R6" s="21"/>
      <c r="S6" s="7"/>
      <c r="T6" s="7"/>
      <c r="U6" s="330" t="s">
        <v>19</v>
      </c>
      <c r="V6" s="331"/>
      <c r="W6" s="331"/>
      <c r="X6" s="130">
        <f>IF(X4="","",(X2/X4))</f>
        <v>0.84210526315789469</v>
      </c>
      <c r="Y6" s="29"/>
      <c r="Z6" s="77" t="s">
        <v>62</v>
      </c>
      <c r="AA6" s="322" t="str">
        <f>IF($C$6="","",$C$6)</f>
        <v>PWN2020</v>
      </c>
      <c r="AB6" s="323"/>
      <c r="AC6" s="324"/>
      <c r="AD6" s="4"/>
      <c r="AE6" s="39"/>
      <c r="AF6" s="325" t="s">
        <v>21</v>
      </c>
      <c r="AG6" s="326"/>
      <c r="AH6" s="105">
        <f>IF($J$6="","",$J$6)</f>
        <v>379</v>
      </c>
      <c r="AI6" s="4"/>
      <c r="AJ6" s="82" t="s">
        <v>69</v>
      </c>
      <c r="AK6" s="106">
        <f>IF($M$6="","",$M$6)</f>
        <v>6</v>
      </c>
      <c r="AL6" s="327" t="s">
        <v>46</v>
      </c>
      <c r="AM6" s="328"/>
      <c r="AN6" s="297">
        <f>IF($P$6="","",$P$6)</f>
        <v>-18</v>
      </c>
      <c r="AO6" s="329"/>
      <c r="AP6" s="21"/>
      <c r="AQ6" s="7"/>
      <c r="AR6" s="7"/>
      <c r="AS6" s="330" t="s">
        <v>19</v>
      </c>
      <c r="AT6" s="331"/>
      <c r="AU6" s="331"/>
      <c r="AV6" s="88">
        <f>IF($X$6="","",$X$6)</f>
        <v>0.84210526315789469</v>
      </c>
      <c r="AW6" s="29"/>
      <c r="AX6" s="77" t="s">
        <v>62</v>
      </c>
      <c r="AY6" s="322" t="str">
        <f>IF($C$6="","",$C$6)</f>
        <v>PWN2020</v>
      </c>
      <c r="AZ6" s="323"/>
      <c r="BA6" s="324"/>
      <c r="BB6" s="4"/>
      <c r="BC6" s="39"/>
      <c r="BD6" s="325" t="s">
        <v>21</v>
      </c>
      <c r="BE6" s="326"/>
      <c r="BF6" s="105">
        <f>IF($J$6="","",$J$6)</f>
        <v>379</v>
      </c>
      <c r="BG6" s="4"/>
      <c r="BH6" s="82" t="s">
        <v>69</v>
      </c>
      <c r="BI6" s="106">
        <f>IF($M$6="","",$M$6)</f>
        <v>6</v>
      </c>
      <c r="BJ6" s="327" t="s">
        <v>46</v>
      </c>
      <c r="BK6" s="328"/>
      <c r="BL6" s="297">
        <f>IF($P$6="","",$P$6)</f>
        <v>-18</v>
      </c>
      <c r="BM6" s="329"/>
      <c r="BN6" s="21"/>
      <c r="BO6" s="7"/>
      <c r="BP6" s="7"/>
      <c r="BQ6" s="330" t="s">
        <v>19</v>
      </c>
      <c r="BR6" s="331"/>
      <c r="BS6" s="331"/>
      <c r="BT6" s="88">
        <f>IF($X$6="","",$X$6)</f>
        <v>0.84210526315789469</v>
      </c>
      <c r="BU6" s="29"/>
      <c r="BV6" s="77" t="s">
        <v>62</v>
      </c>
      <c r="BW6" s="322" t="str">
        <f>IF($C$6="","",$C$6)</f>
        <v>PWN2020</v>
      </c>
      <c r="BX6" s="323"/>
      <c r="BY6" s="324"/>
      <c r="BZ6" s="4"/>
      <c r="CA6" s="39"/>
      <c r="CB6" s="325" t="s">
        <v>21</v>
      </c>
      <c r="CC6" s="326"/>
      <c r="CD6" s="105">
        <f>IF($J$6="","",$J$6)</f>
        <v>379</v>
      </c>
      <c r="CE6" s="4"/>
      <c r="CF6" s="82" t="s">
        <v>69</v>
      </c>
      <c r="CG6" s="106">
        <f>IF($M$6="","",$M$6)</f>
        <v>6</v>
      </c>
      <c r="CH6" s="327" t="s">
        <v>46</v>
      </c>
      <c r="CI6" s="328"/>
      <c r="CJ6" s="297">
        <f>IF($P$6="","",$P$6)</f>
        <v>-18</v>
      </c>
      <c r="CK6" s="329"/>
      <c r="CL6" s="21"/>
      <c r="CM6" s="7"/>
      <c r="CN6" s="7"/>
      <c r="CO6" s="330" t="s">
        <v>19</v>
      </c>
      <c r="CP6" s="331"/>
      <c r="CQ6" s="331"/>
      <c r="CR6" s="88">
        <f>IF($X$6="","",$X$6)</f>
        <v>0.84210526315789469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5" t="s">
        <v>64</v>
      </c>
      <c r="C8" s="370">
        <v>377368</v>
      </c>
      <c r="D8" s="370"/>
      <c r="E8" s="371"/>
      <c r="F8" s="364"/>
      <c r="G8" s="365"/>
      <c r="H8" s="293" t="s">
        <v>78</v>
      </c>
      <c r="I8" s="294"/>
      <c r="J8" s="158">
        <v>6.57</v>
      </c>
      <c r="K8" s="28"/>
      <c r="L8" s="81" t="s">
        <v>28</v>
      </c>
      <c r="M8" s="56">
        <v>0.1963</v>
      </c>
      <c r="N8" s="295" t="s">
        <v>29</v>
      </c>
      <c r="O8" s="296"/>
      <c r="P8" s="297">
        <f>IF(M8="","",M4/M8)</f>
        <v>176.87213448802851</v>
      </c>
      <c r="Q8" s="298"/>
      <c r="R8" s="28"/>
      <c r="S8" s="374" t="s">
        <v>94</v>
      </c>
      <c r="T8" s="375"/>
      <c r="U8" s="375"/>
      <c r="V8" s="375"/>
      <c r="W8" s="375"/>
      <c r="X8" s="376"/>
      <c r="Y8" s="29"/>
      <c r="Z8" s="75" t="s">
        <v>64</v>
      </c>
      <c r="AA8" s="289">
        <f>IF(C8="","",$C$8)</f>
        <v>377368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2">
        <f>IF($J$8="","",$J$8)</f>
        <v>6.57</v>
      </c>
      <c r="AI8" s="28"/>
      <c r="AJ8" s="81" t="s">
        <v>28</v>
      </c>
      <c r="AK8" s="107">
        <f>IF($M$8="","",$M$8)</f>
        <v>0.1963</v>
      </c>
      <c r="AL8" s="295" t="s">
        <v>29</v>
      </c>
      <c r="AM8" s="296"/>
      <c r="AN8" s="297">
        <f>IF($P$8="","",$P$8)</f>
        <v>176.87213448802851</v>
      </c>
      <c r="AO8" s="298"/>
      <c r="AP8" s="28"/>
      <c r="AQ8" s="299" t="str">
        <f>IF($S$8="","",$S$8)</f>
        <v>ACT reviewed 8/5 @ 8 - 379 pcs/hr</v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377368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2">
        <f>IF($J$8="","",$J$8)</f>
        <v>6.57</v>
      </c>
      <c r="BG8" s="28"/>
      <c r="BH8" s="81" t="s">
        <v>28</v>
      </c>
      <c r="BI8" s="107">
        <f>IF($M$8="","",$M$8)</f>
        <v>0.1963</v>
      </c>
      <c r="BJ8" s="295" t="s">
        <v>29</v>
      </c>
      <c r="BK8" s="296"/>
      <c r="BL8" s="297">
        <f>IF($P$8="","",$P$8)</f>
        <v>176.87213448802851</v>
      </c>
      <c r="BM8" s="298"/>
      <c r="BN8" s="28"/>
      <c r="BO8" s="299" t="str">
        <f>IF($S$8="","",$S$8)</f>
        <v>ACT reviewed 8/5 @ 8 - 379 pcs/hr</v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377368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2">
        <f>IF($J$8="","",$J$8)</f>
        <v>6.57</v>
      </c>
      <c r="CE8" s="28"/>
      <c r="CF8" s="81" t="s">
        <v>28</v>
      </c>
      <c r="CG8" s="107">
        <f>IF($M$8="","",$M$8)</f>
        <v>0.1963</v>
      </c>
      <c r="CH8" s="295" t="s">
        <v>29</v>
      </c>
      <c r="CI8" s="296"/>
      <c r="CJ8" s="297">
        <f>IF($P$8="","",$P$8)</f>
        <v>176.87213448802851</v>
      </c>
      <c r="CK8" s="298"/>
      <c r="CL8" s="28"/>
      <c r="CM8" s="299" t="str">
        <f>IF($S$8="","",$S$8)</f>
        <v>ACT reviewed 8/5 @ 8 - 379 pcs/hr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3" t="s">
        <v>50</v>
      </c>
      <c r="L9" s="35"/>
      <c r="M9" s="55"/>
      <c r="N9" s="36"/>
      <c r="O9" s="37"/>
      <c r="P9" s="37"/>
      <c r="Q9" s="38"/>
      <c r="R9" s="28"/>
      <c r="S9" s="377"/>
      <c r="T9" s="378"/>
      <c r="U9" s="378"/>
      <c r="V9" s="378"/>
      <c r="W9" s="378"/>
      <c r="X9" s="379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3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3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3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6" t="s">
        <v>63</v>
      </c>
      <c r="C10" s="419">
        <v>10000</v>
      </c>
      <c r="D10" s="419"/>
      <c r="E10" s="420"/>
      <c r="F10" s="362"/>
      <c r="G10" s="363"/>
      <c r="H10" s="293" t="s">
        <v>49</v>
      </c>
      <c r="I10" s="294"/>
      <c r="J10" s="131">
        <v>8</v>
      </c>
      <c r="K10" s="163" t="s">
        <v>93</v>
      </c>
      <c r="L10" s="317" t="s">
        <v>41</v>
      </c>
      <c r="M10" s="318"/>
      <c r="N10" s="429" t="s">
        <v>77</v>
      </c>
      <c r="O10" s="430"/>
      <c r="P10" s="430"/>
      <c r="Q10" s="431"/>
      <c r="R10" s="28"/>
      <c r="S10" s="380"/>
      <c r="T10" s="381"/>
      <c r="U10" s="381"/>
      <c r="V10" s="381"/>
      <c r="W10" s="381"/>
      <c r="X10" s="382"/>
      <c r="Y10" s="5"/>
      <c r="Z10" s="76" t="s">
        <v>63</v>
      </c>
      <c r="AA10" s="313">
        <f>IF($C$10="","",$C$10)</f>
        <v>10000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3">
        <f>IF($J$10="","",$J$10)</f>
        <v>8</v>
      </c>
      <c r="AI10" s="108" t="str">
        <f>IF($K$10="","",$K$10)</f>
        <v>AW</v>
      </c>
      <c r="AJ10" s="317" t="s">
        <v>41</v>
      </c>
      <c r="AK10" s="318"/>
      <c r="AL10" s="319" t="str">
        <f>IF($N$10="","",$N$10)</f>
        <v>A02001-0032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10000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3">
        <f>IF($J$10="","",$J$10)</f>
        <v>8</v>
      </c>
      <c r="BG10" s="108" t="str">
        <f>IF($K$10="","",$K$10)</f>
        <v>AW</v>
      </c>
      <c r="BH10" s="317" t="s">
        <v>41</v>
      </c>
      <c r="BI10" s="318"/>
      <c r="BJ10" s="319" t="str">
        <f>IF($N$10="","",$N$10)</f>
        <v>A02001-0032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10000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3">
        <f>IF($J$10="","",$J$10)</f>
        <v>8</v>
      </c>
      <c r="CE10" s="108" t="str">
        <f>IF($K$10="","",$K$10)</f>
        <v>AW</v>
      </c>
      <c r="CF10" s="317" t="s">
        <v>41</v>
      </c>
      <c r="CG10" s="318"/>
      <c r="CH10" s="319" t="str">
        <f>IF($N$10="","",$N$10)</f>
        <v>A02001-0032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3" t="s">
        <v>73</v>
      </c>
      <c r="E14" s="424"/>
      <c r="F14" s="432"/>
      <c r="G14" s="109"/>
      <c r="H14" s="109"/>
      <c r="I14" s="109" t="s">
        <v>0</v>
      </c>
      <c r="J14" s="65">
        <v>0</v>
      </c>
      <c r="K14" s="65">
        <f>C$10</f>
        <v>10000</v>
      </c>
      <c r="L14" s="109" t="s">
        <v>0</v>
      </c>
      <c r="M14" s="109" t="str">
        <f>I14</f>
        <v xml:space="preserve"> </v>
      </c>
      <c r="N14" s="421" t="s">
        <v>0</v>
      </c>
      <c r="O14" s="422"/>
      <c r="P14" s="433"/>
      <c r="Q14" s="434"/>
      <c r="R14" s="422"/>
      <c r="S14" s="111"/>
      <c r="T14" s="112"/>
      <c r="U14" s="112"/>
      <c r="V14" s="423"/>
      <c r="W14" s="424"/>
      <c r="X14" s="424"/>
      <c r="Y14" s="425"/>
      <c r="Z14" s="262" t="s">
        <v>52</v>
      </c>
      <c r="AA14" s="263"/>
      <c r="AB14" s="264"/>
      <c r="AC14" s="117">
        <f>E41</f>
        <v>33</v>
      </c>
      <c r="AD14" s="117">
        <f t="shared" ref="AD14:AI14" si="0">F41</f>
        <v>19</v>
      </c>
      <c r="AE14" s="118">
        <f t="shared" si="0"/>
        <v>12281</v>
      </c>
      <c r="AF14" s="119">
        <f>H41</f>
        <v>11.572390072964671</v>
      </c>
      <c r="AG14" s="117">
        <f t="shared" si="0"/>
        <v>45.5</v>
      </c>
      <c r="AH14" s="118">
        <f t="shared" si="0"/>
        <v>12281</v>
      </c>
      <c r="AI14" s="118">
        <f t="shared" si="0"/>
        <v>-2281</v>
      </c>
      <c r="AJ14" s="120">
        <f>L41</f>
        <v>12507</v>
      </c>
      <c r="AK14" s="64"/>
      <c r="AL14" s="265"/>
      <c r="AM14" s="266"/>
      <c r="AN14" s="267"/>
      <c r="AO14" s="268"/>
      <c r="AP14" s="269"/>
      <c r="AQ14" s="123">
        <f>S41</f>
        <v>12.5</v>
      </c>
      <c r="AR14" s="63"/>
      <c r="AS14" s="120">
        <f>U41</f>
        <v>64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7">
        <f>AC41</f>
        <v>33</v>
      </c>
      <c r="BB14" s="117">
        <f t="shared" ref="BB14" si="1">AD41</f>
        <v>19</v>
      </c>
      <c r="BC14" s="118">
        <f t="shared" ref="BC14" si="2">AE41</f>
        <v>12281</v>
      </c>
      <c r="BD14" s="119">
        <f>AF41</f>
        <v>11.572390072964671</v>
      </c>
      <c r="BE14" s="117">
        <f t="shared" ref="BE14" si="3">AG41</f>
        <v>45.5</v>
      </c>
      <c r="BF14" s="118">
        <f t="shared" ref="BF14" si="4">AH41</f>
        <v>12281</v>
      </c>
      <c r="BG14" s="118">
        <f t="shared" ref="BG14" si="5">AI41</f>
        <v>-2281</v>
      </c>
      <c r="BH14" s="120">
        <f>AJ41</f>
        <v>12507</v>
      </c>
      <c r="BI14" s="64"/>
      <c r="BJ14" s="265"/>
      <c r="BK14" s="266"/>
      <c r="BL14" s="267"/>
      <c r="BM14" s="268"/>
      <c r="BN14" s="269"/>
      <c r="BO14" s="123">
        <f>AQ41</f>
        <v>12.5</v>
      </c>
      <c r="BP14" s="63"/>
      <c r="BQ14" s="120">
        <f>AS41</f>
        <v>64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7">
        <f>BA41</f>
        <v>33</v>
      </c>
      <c r="BZ14" s="117">
        <f t="shared" ref="BZ14" si="6">BB41</f>
        <v>19</v>
      </c>
      <c r="CA14" s="118">
        <f t="shared" ref="CA14" si="7">BC41</f>
        <v>12281</v>
      </c>
      <c r="CB14" s="119">
        <f>BD41</f>
        <v>11.572390072964671</v>
      </c>
      <c r="CC14" s="117">
        <f t="shared" ref="CC14" si="8">BE41</f>
        <v>45.5</v>
      </c>
      <c r="CD14" s="118">
        <f t="shared" ref="CD14" si="9">BF41</f>
        <v>12281</v>
      </c>
      <c r="CE14" s="118">
        <f t="shared" ref="CE14" si="10">BG41</f>
        <v>-2281</v>
      </c>
      <c r="CF14" s="120">
        <f>BH41</f>
        <v>12507</v>
      </c>
      <c r="CG14" s="64"/>
      <c r="CH14" s="265"/>
      <c r="CI14" s="266"/>
      <c r="CJ14" s="267"/>
      <c r="CK14" s="268"/>
      <c r="CL14" s="269"/>
      <c r="CM14" s="123">
        <f>BO41</f>
        <v>12.5</v>
      </c>
      <c r="CN14" s="63"/>
      <c r="CO14" s="120">
        <f>BQ41</f>
        <v>64</v>
      </c>
      <c r="CP14" s="270" t="s">
        <v>45</v>
      </c>
      <c r="CQ14" s="271"/>
      <c r="CR14" s="271"/>
      <c r="CS14" s="272"/>
    </row>
    <row r="15" spans="2:97" ht="15" customHeight="1" x14ac:dyDescent="0.25">
      <c r="B15" s="134">
        <v>42214</v>
      </c>
      <c r="C15" s="161" t="s">
        <v>81</v>
      </c>
      <c r="D15" s="135">
        <v>27817</v>
      </c>
      <c r="E15" s="135">
        <v>0</v>
      </c>
      <c r="F15" s="138">
        <v>7.5</v>
      </c>
      <c r="G15" s="139">
        <v>0</v>
      </c>
      <c r="H15" s="97">
        <f>IF(G15="","",(IF($P$8=0,"",(G15/$M$6)/$P$8)))</f>
        <v>0</v>
      </c>
      <c r="I15" s="98">
        <f>IF(G15="","",(SUM(E15+F15+S15)))</f>
        <v>8</v>
      </c>
      <c r="J15" s="99">
        <f>SUM(G$14:G15)</f>
        <v>0</v>
      </c>
      <c r="K15" s="99">
        <f t="shared" ref="K15:K40" si="11">C$10-J15</f>
        <v>10000</v>
      </c>
      <c r="L15" s="100">
        <f>IF(G15="",0,$J$6*(I15-F15-S15))</f>
        <v>0</v>
      </c>
      <c r="M15" s="101">
        <f>G15</f>
        <v>0</v>
      </c>
      <c r="N15" s="241" t="str">
        <f>IF(L15=0,"",(M15/L15))</f>
        <v/>
      </c>
      <c r="O15" s="242"/>
      <c r="P15" s="435"/>
      <c r="Q15" s="436"/>
      <c r="R15" s="437"/>
      <c r="S15" s="142">
        <v>0.5</v>
      </c>
      <c r="T15" s="144">
        <v>1</v>
      </c>
      <c r="U15" s="144">
        <v>0</v>
      </c>
      <c r="V15" s="411" t="s">
        <v>82</v>
      </c>
      <c r="W15" s="412"/>
      <c r="X15" s="412"/>
      <c r="Y15" s="413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12281</v>
      </c>
      <c r="AI15" s="99">
        <f>C$10-AH15</f>
        <v>-2281</v>
      </c>
      <c r="AJ15" s="100">
        <f>IF(AE15="",0,$J$6*(AG15-AD15-AQ15))</f>
        <v>0</v>
      </c>
      <c r="AK15" s="101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12281</v>
      </c>
      <c r="BG15" s="99">
        <f>$C$10-BF15</f>
        <v>-2281</v>
      </c>
      <c r="BH15" s="100">
        <f>IF(BC15="",0,$J$6*(BE15-BB15-BO15))</f>
        <v>0</v>
      </c>
      <c r="BI15" s="101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12281</v>
      </c>
      <c r="CE15" s="99">
        <f>$C$10-CD15</f>
        <v>-2281</v>
      </c>
      <c r="CF15" s="100">
        <f>IF(CA15="",0,$J$6*(CC15-BZ15-CM15))</f>
        <v>0</v>
      </c>
      <c r="CG15" s="101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4">
        <v>42215</v>
      </c>
      <c r="C16" s="161" t="s">
        <v>83</v>
      </c>
      <c r="D16" s="135">
        <v>3115</v>
      </c>
      <c r="E16" s="135">
        <v>0</v>
      </c>
      <c r="F16" s="137">
        <v>8</v>
      </c>
      <c r="G16" s="139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9.5</v>
      </c>
      <c r="J16" s="99">
        <f>SUM(G$14:G16)</f>
        <v>0</v>
      </c>
      <c r="K16" s="99">
        <f>C$10-J16</f>
        <v>10000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1" t="str">
        <f t="shared" ref="N16:N40" si="16">IF(L16=0,"",(M16/L16))</f>
        <v/>
      </c>
      <c r="O16" s="242"/>
      <c r="P16" s="435"/>
      <c r="Q16" s="436"/>
      <c r="R16" s="437"/>
      <c r="S16" s="142">
        <v>1.5</v>
      </c>
      <c r="T16" s="144">
        <v>4</v>
      </c>
      <c r="U16" s="144">
        <v>0</v>
      </c>
      <c r="V16" s="411" t="s">
        <v>84</v>
      </c>
      <c r="W16" s="412"/>
      <c r="X16" s="412"/>
      <c r="Y16" s="413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12281</v>
      </c>
      <c r="AI16" s="99">
        <f t="shared" ref="AI16:AI40" si="19">C$10-AH16</f>
        <v>-2281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12281</v>
      </c>
      <c r="BG16" s="99">
        <f t="shared" ref="BG16:BG40" si="25">$C$10-BF16</f>
        <v>-2281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12281</v>
      </c>
      <c r="CE16" s="99">
        <f t="shared" ref="CE16:CE40" si="31">$C$10-CD16</f>
        <v>-2281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4">
        <v>42215</v>
      </c>
      <c r="C17" s="161" t="s">
        <v>81</v>
      </c>
      <c r="D17" s="135">
        <v>27817</v>
      </c>
      <c r="E17" s="135">
        <v>0</v>
      </c>
      <c r="F17" s="137">
        <v>3.5</v>
      </c>
      <c r="G17" s="139">
        <v>0</v>
      </c>
      <c r="H17" s="97">
        <f t="shared" si="12"/>
        <v>0</v>
      </c>
      <c r="I17" s="98">
        <f t="shared" si="13"/>
        <v>4</v>
      </c>
      <c r="J17" s="99">
        <f>SUM(G$14:G17)</f>
        <v>0</v>
      </c>
      <c r="K17" s="99">
        <f t="shared" si="11"/>
        <v>10000</v>
      </c>
      <c r="L17" s="100">
        <f t="shared" si="14"/>
        <v>0</v>
      </c>
      <c r="M17" s="101">
        <f t="shared" si="15"/>
        <v>0</v>
      </c>
      <c r="N17" s="241" t="str">
        <f t="shared" si="16"/>
        <v/>
      </c>
      <c r="O17" s="242"/>
      <c r="P17" s="435"/>
      <c r="Q17" s="436"/>
      <c r="R17" s="437"/>
      <c r="S17" s="142">
        <v>0.5</v>
      </c>
      <c r="T17" s="144">
        <v>2</v>
      </c>
      <c r="U17" s="144">
        <v>11</v>
      </c>
      <c r="V17" s="411" t="s">
        <v>85</v>
      </c>
      <c r="W17" s="412"/>
      <c r="X17" s="412"/>
      <c r="Y17" s="413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12281</v>
      </c>
      <c r="AI17" s="99">
        <f t="shared" si="19"/>
        <v>-2281</v>
      </c>
      <c r="AJ17" s="100">
        <f t="shared" si="20"/>
        <v>0</v>
      </c>
      <c r="AK17" s="101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12281</v>
      </c>
      <c r="BG17" s="99">
        <f t="shared" si="25"/>
        <v>-2281</v>
      </c>
      <c r="BH17" s="100">
        <f t="shared" si="26"/>
        <v>0</v>
      </c>
      <c r="BI17" s="101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12281</v>
      </c>
      <c r="CE17" s="99">
        <f t="shared" si="31"/>
        <v>-2281</v>
      </c>
      <c r="CF17" s="100">
        <f t="shared" si="32"/>
        <v>0</v>
      </c>
      <c r="CG17" s="101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4">
        <v>42216</v>
      </c>
      <c r="C18" s="161" t="s">
        <v>83</v>
      </c>
      <c r="D18" s="135">
        <v>3115</v>
      </c>
      <c r="E18" s="135">
        <v>3</v>
      </c>
      <c r="F18" s="137">
        <v>0</v>
      </c>
      <c r="G18" s="139">
        <v>1400</v>
      </c>
      <c r="H18" s="97">
        <f t="shared" si="12"/>
        <v>1.319220430107527</v>
      </c>
      <c r="I18" s="98">
        <f t="shared" si="13"/>
        <v>4.5</v>
      </c>
      <c r="J18" s="99">
        <f>SUM(G$14:G18)</f>
        <v>1400</v>
      </c>
      <c r="K18" s="99">
        <f t="shared" si="11"/>
        <v>8600</v>
      </c>
      <c r="L18" s="100">
        <f t="shared" si="14"/>
        <v>1137</v>
      </c>
      <c r="M18" s="101">
        <f t="shared" si="15"/>
        <v>1400</v>
      </c>
      <c r="N18" s="241">
        <f t="shared" si="16"/>
        <v>1.2313104661389622</v>
      </c>
      <c r="O18" s="242"/>
      <c r="P18" s="435" t="s">
        <v>86</v>
      </c>
      <c r="Q18" s="436"/>
      <c r="R18" s="437"/>
      <c r="S18" s="142">
        <v>1.5</v>
      </c>
      <c r="T18" s="144">
        <v>3</v>
      </c>
      <c r="U18" s="144">
        <v>0</v>
      </c>
      <c r="V18" s="411" t="s">
        <v>87</v>
      </c>
      <c r="W18" s="412"/>
      <c r="X18" s="412"/>
      <c r="Y18" s="413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12281</v>
      </c>
      <c r="AI18" s="99">
        <f t="shared" si="19"/>
        <v>-2281</v>
      </c>
      <c r="AJ18" s="100">
        <f t="shared" si="20"/>
        <v>0</v>
      </c>
      <c r="AK18" s="101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12281</v>
      </c>
      <c r="BG18" s="99">
        <f t="shared" si="25"/>
        <v>-2281</v>
      </c>
      <c r="BH18" s="100">
        <f t="shared" si="26"/>
        <v>0</v>
      </c>
      <c r="BI18" s="101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12281</v>
      </c>
      <c r="CE18" s="99">
        <f t="shared" si="31"/>
        <v>-2281</v>
      </c>
      <c r="CF18" s="100">
        <f t="shared" si="32"/>
        <v>0</v>
      </c>
      <c r="CG18" s="101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4">
        <v>42216</v>
      </c>
      <c r="C19" s="162" t="s">
        <v>83</v>
      </c>
      <c r="D19" s="135">
        <v>3115</v>
      </c>
      <c r="E19" s="135">
        <v>0</v>
      </c>
      <c r="F19" s="137">
        <v>0</v>
      </c>
      <c r="G19" s="139">
        <v>0</v>
      </c>
      <c r="H19" s="97">
        <f t="shared" si="12"/>
        <v>0</v>
      </c>
      <c r="I19" s="98">
        <f t="shared" si="13"/>
        <v>3.5</v>
      </c>
      <c r="J19" s="99">
        <f>SUM(G$14:G19)</f>
        <v>1400</v>
      </c>
      <c r="K19" s="99">
        <f t="shared" si="11"/>
        <v>8600</v>
      </c>
      <c r="L19" s="100">
        <f t="shared" si="14"/>
        <v>0</v>
      </c>
      <c r="M19" s="101">
        <f t="shared" si="15"/>
        <v>0</v>
      </c>
      <c r="N19" s="241" t="str">
        <f t="shared" si="16"/>
        <v/>
      </c>
      <c r="O19" s="242"/>
      <c r="P19" s="435"/>
      <c r="Q19" s="436"/>
      <c r="R19" s="437"/>
      <c r="S19" s="142">
        <v>3.5</v>
      </c>
      <c r="T19" s="144">
        <v>4</v>
      </c>
      <c r="U19" s="144">
        <v>0</v>
      </c>
      <c r="V19" s="411" t="s">
        <v>88</v>
      </c>
      <c r="W19" s="412"/>
      <c r="X19" s="412"/>
      <c r="Y19" s="413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12281</v>
      </c>
      <c r="AI19" s="99">
        <f t="shared" si="19"/>
        <v>-2281</v>
      </c>
      <c r="AJ19" s="100">
        <f t="shared" si="20"/>
        <v>0</v>
      </c>
      <c r="AK19" s="101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12281</v>
      </c>
      <c r="BG19" s="99">
        <f t="shared" si="25"/>
        <v>-2281</v>
      </c>
      <c r="BH19" s="100">
        <f t="shared" si="26"/>
        <v>0</v>
      </c>
      <c r="BI19" s="101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12281</v>
      </c>
      <c r="CE19" s="99">
        <f t="shared" si="31"/>
        <v>-2281</v>
      </c>
      <c r="CF19" s="100">
        <f t="shared" si="32"/>
        <v>0</v>
      </c>
      <c r="CG19" s="101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4">
        <v>42216</v>
      </c>
      <c r="C20" s="162" t="s">
        <v>81</v>
      </c>
      <c r="D20" s="135">
        <v>27817</v>
      </c>
      <c r="E20" s="135">
        <v>4</v>
      </c>
      <c r="F20" s="137">
        <v>0</v>
      </c>
      <c r="G20" s="139">
        <v>1519</v>
      </c>
      <c r="H20" s="97">
        <f t="shared" si="12"/>
        <v>1.4313541666666667</v>
      </c>
      <c r="I20" s="98">
        <f t="shared" si="13"/>
        <v>6</v>
      </c>
      <c r="J20" s="99">
        <f>SUM(G$14:G20)</f>
        <v>2919</v>
      </c>
      <c r="K20" s="99">
        <f t="shared" si="11"/>
        <v>7081</v>
      </c>
      <c r="L20" s="100">
        <f t="shared" si="14"/>
        <v>1516</v>
      </c>
      <c r="M20" s="101">
        <f t="shared" si="15"/>
        <v>1519</v>
      </c>
      <c r="N20" s="241">
        <f t="shared" si="16"/>
        <v>1.0019788918205805</v>
      </c>
      <c r="O20" s="242"/>
      <c r="P20" s="435"/>
      <c r="Q20" s="436"/>
      <c r="R20" s="437"/>
      <c r="S20" s="142">
        <v>2</v>
      </c>
      <c r="T20" s="144">
        <v>2</v>
      </c>
      <c r="U20" s="144">
        <v>36</v>
      </c>
      <c r="V20" s="438" t="s">
        <v>89</v>
      </c>
      <c r="W20" s="439"/>
      <c r="X20" s="439"/>
      <c r="Y20" s="440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12281</v>
      </c>
      <c r="AI20" s="99">
        <f t="shared" si="19"/>
        <v>-2281</v>
      </c>
      <c r="AJ20" s="100">
        <f t="shared" si="20"/>
        <v>0</v>
      </c>
      <c r="AK20" s="101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12281</v>
      </c>
      <c r="BG20" s="99">
        <f t="shared" si="25"/>
        <v>-2281</v>
      </c>
      <c r="BH20" s="100">
        <f t="shared" si="26"/>
        <v>0</v>
      </c>
      <c r="BI20" s="101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12281</v>
      </c>
      <c r="CE20" s="99">
        <f t="shared" si="31"/>
        <v>-2281</v>
      </c>
      <c r="CF20" s="100">
        <f t="shared" si="32"/>
        <v>0</v>
      </c>
      <c r="CG20" s="101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4"/>
      <c r="C21" s="372" t="s">
        <v>90</v>
      </c>
      <c r="D21" s="373"/>
      <c r="E21" s="135">
        <f>SUM(E15:E20)</f>
        <v>7</v>
      </c>
      <c r="F21" s="135">
        <f>SUM(F15:F20)</f>
        <v>19</v>
      </c>
      <c r="G21" s="139">
        <f>SUM(G15:G20)</f>
        <v>2919</v>
      </c>
      <c r="H21" s="97">
        <f t="shared" si="12"/>
        <v>2.7505745967741939</v>
      </c>
      <c r="I21" s="98">
        <f t="shared" si="13"/>
        <v>35.5</v>
      </c>
      <c r="J21" s="99">
        <f>SUM(G$14:G21)</f>
        <v>5838</v>
      </c>
      <c r="K21" s="99">
        <f t="shared" si="11"/>
        <v>4162</v>
      </c>
      <c r="L21" s="100">
        <f t="shared" si="14"/>
        <v>2653</v>
      </c>
      <c r="M21" s="101">
        <f t="shared" si="15"/>
        <v>2919</v>
      </c>
      <c r="N21" s="241">
        <f t="shared" si="16"/>
        <v>1.1002638522427441</v>
      </c>
      <c r="O21" s="242"/>
      <c r="P21" s="435"/>
      <c r="Q21" s="436"/>
      <c r="R21" s="437"/>
      <c r="S21" s="142">
        <f>SUM(S15:S20)</f>
        <v>9.5</v>
      </c>
      <c r="T21" s="144"/>
      <c r="U21" s="144"/>
      <c r="V21" s="411"/>
      <c r="W21" s="412"/>
      <c r="X21" s="412"/>
      <c r="Y21" s="413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12281</v>
      </c>
      <c r="AI21" s="99">
        <f t="shared" si="19"/>
        <v>-2281</v>
      </c>
      <c r="AJ21" s="100">
        <f t="shared" si="20"/>
        <v>0</v>
      </c>
      <c r="AK21" s="101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12281</v>
      </c>
      <c r="BG21" s="99">
        <f t="shared" si="25"/>
        <v>-2281</v>
      </c>
      <c r="BH21" s="100">
        <f t="shared" si="26"/>
        <v>0</v>
      </c>
      <c r="BI21" s="101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12281</v>
      </c>
      <c r="CE21" s="99">
        <f t="shared" si="31"/>
        <v>-2281</v>
      </c>
      <c r="CF21" s="100">
        <f t="shared" si="32"/>
        <v>0</v>
      </c>
      <c r="CG21" s="101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4"/>
      <c r="C22" s="372" t="s">
        <v>91</v>
      </c>
      <c r="D22" s="373"/>
      <c r="E22" s="135">
        <v>-7</v>
      </c>
      <c r="F22" s="135">
        <v>-19</v>
      </c>
      <c r="G22" s="139">
        <v>-2919</v>
      </c>
      <c r="H22" s="97">
        <f t="shared" si="12"/>
        <v>-2.7505745967741939</v>
      </c>
      <c r="I22" s="98">
        <f t="shared" si="13"/>
        <v>-35.5</v>
      </c>
      <c r="J22" s="99">
        <f>SUM(G$14:G22)</f>
        <v>2919</v>
      </c>
      <c r="K22" s="99">
        <f t="shared" si="11"/>
        <v>7081</v>
      </c>
      <c r="L22" s="100">
        <f t="shared" si="14"/>
        <v>-2653</v>
      </c>
      <c r="M22" s="101">
        <f t="shared" si="15"/>
        <v>-2919</v>
      </c>
      <c r="N22" s="241">
        <f t="shared" si="16"/>
        <v>1.1002638522427441</v>
      </c>
      <c r="O22" s="242"/>
      <c r="P22" s="435"/>
      <c r="Q22" s="436"/>
      <c r="R22" s="437"/>
      <c r="S22" s="142">
        <v>-9.5</v>
      </c>
      <c r="T22" s="144"/>
      <c r="U22" s="144"/>
      <c r="V22" s="411"/>
      <c r="W22" s="412"/>
      <c r="X22" s="412"/>
      <c r="Y22" s="413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12281</v>
      </c>
      <c r="AI22" s="99">
        <f t="shared" si="19"/>
        <v>-2281</v>
      </c>
      <c r="AJ22" s="100">
        <f t="shared" si="20"/>
        <v>0</v>
      </c>
      <c r="AK22" s="101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12281</v>
      </c>
      <c r="BG22" s="99">
        <f t="shared" si="25"/>
        <v>-2281</v>
      </c>
      <c r="BH22" s="100">
        <f t="shared" si="26"/>
        <v>0</v>
      </c>
      <c r="BI22" s="101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12281</v>
      </c>
      <c r="CE22" s="99">
        <f t="shared" si="31"/>
        <v>-2281</v>
      </c>
      <c r="CF22" s="100">
        <f t="shared" si="32"/>
        <v>0</v>
      </c>
      <c r="CG22" s="101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4">
        <v>42219</v>
      </c>
      <c r="C23" s="162" t="s">
        <v>92</v>
      </c>
      <c r="D23" s="135">
        <v>28295</v>
      </c>
      <c r="E23" s="135">
        <v>8</v>
      </c>
      <c r="F23" s="135">
        <v>0</v>
      </c>
      <c r="G23" s="139">
        <v>2888</v>
      </c>
      <c r="H23" s="97">
        <f t="shared" si="12"/>
        <v>2.7213632872503841</v>
      </c>
      <c r="I23" s="98">
        <f t="shared" si="13"/>
        <v>8</v>
      </c>
      <c r="J23" s="99">
        <f>SUM(G$14:G23)</f>
        <v>5807</v>
      </c>
      <c r="K23" s="99">
        <f t="shared" si="11"/>
        <v>4193</v>
      </c>
      <c r="L23" s="100">
        <f t="shared" si="14"/>
        <v>3032</v>
      </c>
      <c r="M23" s="101">
        <f t="shared" si="15"/>
        <v>2888</v>
      </c>
      <c r="N23" s="241">
        <f t="shared" si="16"/>
        <v>0.9525065963060686</v>
      </c>
      <c r="O23" s="242"/>
      <c r="P23" s="435" t="s">
        <v>86</v>
      </c>
      <c r="Q23" s="436"/>
      <c r="R23" s="437"/>
      <c r="S23" s="142">
        <v>0</v>
      </c>
      <c r="T23" s="144">
        <v>0</v>
      </c>
      <c r="U23" s="144">
        <v>0</v>
      </c>
      <c r="V23" s="411"/>
      <c r="W23" s="412"/>
      <c r="X23" s="412"/>
      <c r="Y23" s="413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12281</v>
      </c>
      <c r="AI23" s="99">
        <f t="shared" si="19"/>
        <v>-2281</v>
      </c>
      <c r="AJ23" s="100">
        <f t="shared" si="20"/>
        <v>0</v>
      </c>
      <c r="AK23" s="101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12281</v>
      </c>
      <c r="BG23" s="99">
        <f t="shared" si="25"/>
        <v>-2281</v>
      </c>
      <c r="BH23" s="100">
        <f t="shared" si="26"/>
        <v>0</v>
      </c>
      <c r="BI23" s="101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12281</v>
      </c>
      <c r="CE23" s="99">
        <f t="shared" si="31"/>
        <v>-2281</v>
      </c>
      <c r="CF23" s="100">
        <f t="shared" si="32"/>
        <v>0</v>
      </c>
      <c r="CG23" s="101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4">
        <v>42220</v>
      </c>
      <c r="C24" s="162" t="s">
        <v>92</v>
      </c>
      <c r="D24" s="135">
        <v>28295</v>
      </c>
      <c r="E24" s="135">
        <v>6</v>
      </c>
      <c r="F24" s="135">
        <v>0</v>
      </c>
      <c r="G24" s="140">
        <v>1824</v>
      </c>
      <c r="H24" s="97">
        <f t="shared" si="12"/>
        <v>1.7187557603686638</v>
      </c>
      <c r="I24" s="98">
        <f t="shared" si="13"/>
        <v>8</v>
      </c>
      <c r="J24" s="99">
        <f>SUM(G$14:G24)</f>
        <v>7631</v>
      </c>
      <c r="K24" s="99">
        <f t="shared" si="11"/>
        <v>2369</v>
      </c>
      <c r="L24" s="100">
        <f t="shared" si="14"/>
        <v>2274</v>
      </c>
      <c r="M24" s="101">
        <f t="shared" si="15"/>
        <v>1824</v>
      </c>
      <c r="N24" s="241">
        <f t="shared" si="16"/>
        <v>0.80211081794195249</v>
      </c>
      <c r="O24" s="242"/>
      <c r="P24" s="435" t="s">
        <v>86</v>
      </c>
      <c r="Q24" s="436"/>
      <c r="R24" s="437"/>
      <c r="S24" s="142">
        <v>2</v>
      </c>
      <c r="T24" s="144">
        <v>2</v>
      </c>
      <c r="U24" s="144">
        <v>17</v>
      </c>
      <c r="V24" s="438" t="s">
        <v>95</v>
      </c>
      <c r="W24" s="439"/>
      <c r="X24" s="439"/>
      <c r="Y24" s="440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12281</v>
      </c>
      <c r="AI24" s="99">
        <f t="shared" si="19"/>
        <v>-2281</v>
      </c>
      <c r="AJ24" s="100">
        <f t="shared" si="20"/>
        <v>0</v>
      </c>
      <c r="AK24" s="101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12281</v>
      </c>
      <c r="BG24" s="99">
        <f t="shared" si="25"/>
        <v>-2281</v>
      </c>
      <c r="BH24" s="100">
        <f t="shared" si="26"/>
        <v>0</v>
      </c>
      <c r="BI24" s="101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12281</v>
      </c>
      <c r="CE24" s="99">
        <f t="shared" si="31"/>
        <v>-2281</v>
      </c>
      <c r="CF24" s="100">
        <f t="shared" si="32"/>
        <v>0</v>
      </c>
      <c r="CG24" s="101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4">
        <v>42221</v>
      </c>
      <c r="C25" s="162" t="s">
        <v>83</v>
      </c>
      <c r="D25" s="135">
        <v>3115</v>
      </c>
      <c r="E25" s="135">
        <v>8</v>
      </c>
      <c r="F25" s="135">
        <v>0</v>
      </c>
      <c r="G25" s="139">
        <v>3150</v>
      </c>
      <c r="H25" s="97">
        <f t="shared" si="12"/>
        <v>2.9682459677419359</v>
      </c>
      <c r="I25" s="98">
        <f t="shared" si="13"/>
        <v>8</v>
      </c>
      <c r="J25" s="99">
        <f>SUM(G$14:G25)</f>
        <v>10781</v>
      </c>
      <c r="K25" s="99">
        <f t="shared" si="11"/>
        <v>-781</v>
      </c>
      <c r="L25" s="100">
        <f t="shared" si="14"/>
        <v>3032</v>
      </c>
      <c r="M25" s="101">
        <f t="shared" si="15"/>
        <v>3150</v>
      </c>
      <c r="N25" s="241">
        <f t="shared" si="16"/>
        <v>1.0389182058047493</v>
      </c>
      <c r="O25" s="242"/>
      <c r="P25" s="435" t="s">
        <v>86</v>
      </c>
      <c r="Q25" s="436"/>
      <c r="R25" s="437"/>
      <c r="S25" s="142">
        <v>0</v>
      </c>
      <c r="T25" s="144">
        <v>0</v>
      </c>
      <c r="U25" s="144">
        <v>0</v>
      </c>
      <c r="V25" s="411"/>
      <c r="W25" s="412"/>
      <c r="X25" s="412"/>
      <c r="Y25" s="413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12281</v>
      </c>
      <c r="AI25" s="99">
        <f t="shared" si="19"/>
        <v>-2281</v>
      </c>
      <c r="AJ25" s="100">
        <f t="shared" si="20"/>
        <v>0</v>
      </c>
      <c r="AK25" s="101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12281</v>
      </c>
      <c r="BG25" s="99">
        <f t="shared" si="25"/>
        <v>-2281</v>
      </c>
      <c r="BH25" s="100">
        <f t="shared" si="26"/>
        <v>0</v>
      </c>
      <c r="BI25" s="101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12281</v>
      </c>
      <c r="CE25" s="99">
        <f t="shared" si="31"/>
        <v>-2281</v>
      </c>
      <c r="CF25" s="100">
        <f t="shared" si="32"/>
        <v>0</v>
      </c>
      <c r="CG25" s="101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4">
        <v>42222</v>
      </c>
      <c r="C26" s="162" t="s">
        <v>83</v>
      </c>
      <c r="D26" s="135">
        <v>3115</v>
      </c>
      <c r="E26" s="135">
        <v>4</v>
      </c>
      <c r="F26" s="135">
        <v>0</v>
      </c>
      <c r="G26" s="139">
        <v>1500</v>
      </c>
      <c r="H26" s="97">
        <f t="shared" si="12"/>
        <v>1.4134504608294933</v>
      </c>
      <c r="I26" s="98">
        <f t="shared" si="13"/>
        <v>5</v>
      </c>
      <c r="J26" s="99">
        <f>SUM(G$14:G26)</f>
        <v>12281</v>
      </c>
      <c r="K26" s="99">
        <f t="shared" si="11"/>
        <v>-2281</v>
      </c>
      <c r="L26" s="100">
        <f t="shared" si="14"/>
        <v>1516</v>
      </c>
      <c r="M26" s="101">
        <f t="shared" si="15"/>
        <v>1500</v>
      </c>
      <c r="N26" s="241">
        <f t="shared" si="16"/>
        <v>0.98944591029023743</v>
      </c>
      <c r="O26" s="242"/>
      <c r="P26" s="435"/>
      <c r="Q26" s="436"/>
      <c r="R26" s="437"/>
      <c r="S26" s="142">
        <v>1</v>
      </c>
      <c r="T26" s="144">
        <v>4</v>
      </c>
      <c r="U26" s="144">
        <v>0</v>
      </c>
      <c r="V26" s="411" t="s">
        <v>96</v>
      </c>
      <c r="W26" s="412"/>
      <c r="X26" s="412"/>
      <c r="Y26" s="413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12281</v>
      </c>
      <c r="AI26" s="99">
        <f t="shared" si="19"/>
        <v>-2281</v>
      </c>
      <c r="AJ26" s="100">
        <f t="shared" si="20"/>
        <v>0</v>
      </c>
      <c r="AK26" s="101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12281</v>
      </c>
      <c r="BG26" s="99">
        <f t="shared" si="25"/>
        <v>-2281</v>
      </c>
      <c r="BH26" s="100">
        <f t="shared" si="26"/>
        <v>0</v>
      </c>
      <c r="BI26" s="101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12281</v>
      </c>
      <c r="CE26" s="99">
        <f t="shared" si="31"/>
        <v>-2281</v>
      </c>
      <c r="CF26" s="100">
        <f t="shared" si="32"/>
        <v>0</v>
      </c>
      <c r="CG26" s="101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4"/>
      <c r="C27" s="136"/>
      <c r="D27" s="135"/>
      <c r="E27" s="135"/>
      <c r="F27" s="135"/>
      <c r="G27" s="139"/>
      <c r="H27" s="97" t="str">
        <f t="shared" si="12"/>
        <v/>
      </c>
      <c r="I27" s="98" t="str">
        <f t="shared" si="13"/>
        <v/>
      </c>
      <c r="J27" s="99">
        <f>SUM(G$14:G27)</f>
        <v>12281</v>
      </c>
      <c r="K27" s="99">
        <f t="shared" si="11"/>
        <v>-2281</v>
      </c>
      <c r="L27" s="100">
        <f t="shared" si="14"/>
        <v>0</v>
      </c>
      <c r="M27" s="101">
        <f t="shared" si="15"/>
        <v>0</v>
      </c>
      <c r="N27" s="241" t="str">
        <f t="shared" si="16"/>
        <v/>
      </c>
      <c r="O27" s="242"/>
      <c r="P27" s="435"/>
      <c r="Q27" s="436"/>
      <c r="R27" s="437"/>
      <c r="S27" s="142"/>
      <c r="T27" s="144"/>
      <c r="U27" s="144"/>
      <c r="V27" s="438" t="s">
        <v>97</v>
      </c>
      <c r="W27" s="439"/>
      <c r="X27" s="439"/>
      <c r="Y27" s="440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12281</v>
      </c>
      <c r="AI27" s="99">
        <f t="shared" si="19"/>
        <v>-2281</v>
      </c>
      <c r="AJ27" s="100">
        <f t="shared" si="20"/>
        <v>0</v>
      </c>
      <c r="AK27" s="101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12281</v>
      </c>
      <c r="BG27" s="99">
        <f t="shared" si="25"/>
        <v>-2281</v>
      </c>
      <c r="BH27" s="100">
        <f t="shared" si="26"/>
        <v>0</v>
      </c>
      <c r="BI27" s="101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12281</v>
      </c>
      <c r="CE27" s="99">
        <f t="shared" si="31"/>
        <v>-2281</v>
      </c>
      <c r="CF27" s="100">
        <f t="shared" si="32"/>
        <v>0</v>
      </c>
      <c r="CG27" s="101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4"/>
      <c r="C28" s="136"/>
      <c r="D28" s="135"/>
      <c r="E28" s="135"/>
      <c r="F28" s="135"/>
      <c r="G28" s="139"/>
      <c r="H28" s="97" t="str">
        <f t="shared" si="12"/>
        <v/>
      </c>
      <c r="I28" s="98" t="str">
        <f t="shared" si="13"/>
        <v/>
      </c>
      <c r="J28" s="99">
        <f>SUM(G$14:G28)</f>
        <v>12281</v>
      </c>
      <c r="K28" s="99">
        <f t="shared" si="11"/>
        <v>-2281</v>
      </c>
      <c r="L28" s="100">
        <f t="shared" si="14"/>
        <v>0</v>
      </c>
      <c r="M28" s="101">
        <f t="shared" si="15"/>
        <v>0</v>
      </c>
      <c r="N28" s="241" t="str">
        <f t="shared" si="16"/>
        <v/>
      </c>
      <c r="O28" s="242"/>
      <c r="P28" s="435"/>
      <c r="Q28" s="436"/>
      <c r="R28" s="437"/>
      <c r="S28" s="142"/>
      <c r="T28" s="144"/>
      <c r="U28" s="144"/>
      <c r="V28" s="411" t="s">
        <v>98</v>
      </c>
      <c r="W28" s="412"/>
      <c r="X28" s="412"/>
      <c r="Y28" s="413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12281</v>
      </c>
      <c r="AI28" s="99">
        <f t="shared" si="19"/>
        <v>-2281</v>
      </c>
      <c r="AJ28" s="100">
        <f t="shared" si="20"/>
        <v>0</v>
      </c>
      <c r="AK28" s="101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12281</v>
      </c>
      <c r="BG28" s="99">
        <f t="shared" si="25"/>
        <v>-2281</v>
      </c>
      <c r="BH28" s="100">
        <f t="shared" si="26"/>
        <v>0</v>
      </c>
      <c r="BI28" s="101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12281</v>
      </c>
      <c r="CE28" s="99">
        <f t="shared" si="31"/>
        <v>-2281</v>
      </c>
      <c r="CF28" s="100">
        <f t="shared" si="32"/>
        <v>0</v>
      </c>
      <c r="CG28" s="101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4"/>
      <c r="C29" s="136"/>
      <c r="D29" s="135"/>
      <c r="E29" s="135"/>
      <c r="F29" s="135"/>
      <c r="G29" s="139"/>
      <c r="H29" s="97" t="str">
        <f t="shared" si="12"/>
        <v/>
      </c>
      <c r="I29" s="98" t="str">
        <f t="shared" si="13"/>
        <v/>
      </c>
      <c r="J29" s="99">
        <f>SUM(G$14:G29)</f>
        <v>12281</v>
      </c>
      <c r="K29" s="99">
        <f t="shared" si="11"/>
        <v>-2281</v>
      </c>
      <c r="L29" s="100">
        <f t="shared" si="14"/>
        <v>0</v>
      </c>
      <c r="M29" s="101">
        <f t="shared" si="15"/>
        <v>0</v>
      </c>
      <c r="N29" s="241" t="str">
        <f t="shared" si="16"/>
        <v/>
      </c>
      <c r="O29" s="242"/>
      <c r="P29" s="435"/>
      <c r="Q29" s="436"/>
      <c r="R29" s="437"/>
      <c r="S29" s="142"/>
      <c r="T29" s="144"/>
      <c r="U29" s="144"/>
      <c r="V29" s="411"/>
      <c r="W29" s="412"/>
      <c r="X29" s="412"/>
      <c r="Y29" s="413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12281</v>
      </c>
      <c r="AI29" s="99">
        <f t="shared" si="19"/>
        <v>-2281</v>
      </c>
      <c r="AJ29" s="100">
        <f t="shared" si="20"/>
        <v>0</v>
      </c>
      <c r="AK29" s="101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12281</v>
      </c>
      <c r="BG29" s="99">
        <f t="shared" si="25"/>
        <v>-2281</v>
      </c>
      <c r="BH29" s="100">
        <f t="shared" si="26"/>
        <v>0</v>
      </c>
      <c r="BI29" s="101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12281</v>
      </c>
      <c r="CE29" s="99">
        <f t="shared" si="31"/>
        <v>-2281</v>
      </c>
      <c r="CF29" s="100">
        <f t="shared" si="32"/>
        <v>0</v>
      </c>
      <c r="CG29" s="101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4"/>
      <c r="C30" s="141"/>
      <c r="D30" s="135"/>
      <c r="E30" s="135"/>
      <c r="F30" s="135"/>
      <c r="G30" s="139"/>
      <c r="H30" s="97" t="str">
        <f t="shared" si="12"/>
        <v/>
      </c>
      <c r="I30" s="98" t="str">
        <f t="shared" si="13"/>
        <v/>
      </c>
      <c r="J30" s="99">
        <f>SUM(G$14:G30)</f>
        <v>12281</v>
      </c>
      <c r="K30" s="99">
        <f t="shared" si="11"/>
        <v>-2281</v>
      </c>
      <c r="L30" s="100">
        <f t="shared" si="14"/>
        <v>0</v>
      </c>
      <c r="M30" s="101">
        <f t="shared" si="15"/>
        <v>0</v>
      </c>
      <c r="N30" s="241" t="str">
        <f t="shared" si="16"/>
        <v/>
      </c>
      <c r="O30" s="242"/>
      <c r="P30" s="435"/>
      <c r="Q30" s="436"/>
      <c r="R30" s="437"/>
      <c r="S30" s="142"/>
      <c r="T30" s="144"/>
      <c r="U30" s="144"/>
      <c r="V30" s="411"/>
      <c r="W30" s="412"/>
      <c r="X30" s="412"/>
      <c r="Y30" s="413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12281</v>
      </c>
      <c r="AI30" s="99">
        <f t="shared" si="19"/>
        <v>-2281</v>
      </c>
      <c r="AJ30" s="100">
        <f t="shared" si="20"/>
        <v>0</v>
      </c>
      <c r="AK30" s="101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12281</v>
      </c>
      <c r="BG30" s="99">
        <f t="shared" si="25"/>
        <v>-2281</v>
      </c>
      <c r="BH30" s="100">
        <f t="shared" si="26"/>
        <v>0</v>
      </c>
      <c r="BI30" s="101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12281</v>
      </c>
      <c r="CE30" s="99">
        <f t="shared" si="31"/>
        <v>-2281</v>
      </c>
      <c r="CF30" s="100">
        <f t="shared" si="32"/>
        <v>0</v>
      </c>
      <c r="CG30" s="101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4"/>
      <c r="C31" s="141"/>
      <c r="D31" s="135"/>
      <c r="E31" s="135"/>
      <c r="F31" s="135"/>
      <c r="G31" s="139"/>
      <c r="H31" s="97" t="str">
        <f t="shared" si="12"/>
        <v/>
      </c>
      <c r="I31" s="98" t="str">
        <f t="shared" si="13"/>
        <v/>
      </c>
      <c r="J31" s="99">
        <f>SUM(G$14:G31)</f>
        <v>12281</v>
      </c>
      <c r="K31" s="99">
        <f t="shared" si="11"/>
        <v>-2281</v>
      </c>
      <c r="L31" s="100">
        <f t="shared" si="14"/>
        <v>0</v>
      </c>
      <c r="M31" s="101">
        <f t="shared" si="15"/>
        <v>0</v>
      </c>
      <c r="N31" s="241" t="str">
        <f t="shared" si="16"/>
        <v/>
      </c>
      <c r="O31" s="242"/>
      <c r="P31" s="435"/>
      <c r="Q31" s="436"/>
      <c r="R31" s="437"/>
      <c r="S31" s="142"/>
      <c r="T31" s="144"/>
      <c r="U31" s="144"/>
      <c r="V31" s="411"/>
      <c r="W31" s="412"/>
      <c r="X31" s="412"/>
      <c r="Y31" s="413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12281</v>
      </c>
      <c r="AI31" s="99">
        <f t="shared" si="19"/>
        <v>-2281</v>
      </c>
      <c r="AJ31" s="100">
        <f t="shared" si="20"/>
        <v>0</v>
      </c>
      <c r="AK31" s="101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12281</v>
      </c>
      <c r="BG31" s="99">
        <f t="shared" si="25"/>
        <v>-2281</v>
      </c>
      <c r="BH31" s="100">
        <f t="shared" si="26"/>
        <v>0</v>
      </c>
      <c r="BI31" s="101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12281</v>
      </c>
      <c r="CE31" s="99">
        <f t="shared" si="31"/>
        <v>-2281</v>
      </c>
      <c r="CF31" s="100">
        <f t="shared" si="32"/>
        <v>0</v>
      </c>
      <c r="CG31" s="101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4"/>
      <c r="C32" s="136"/>
      <c r="D32" s="135"/>
      <c r="E32" s="135"/>
      <c r="F32" s="135"/>
      <c r="G32" s="139"/>
      <c r="H32" s="97" t="str">
        <f t="shared" si="12"/>
        <v/>
      </c>
      <c r="I32" s="98" t="str">
        <f t="shared" si="13"/>
        <v/>
      </c>
      <c r="J32" s="99">
        <f>SUM(G$14:G32)</f>
        <v>12281</v>
      </c>
      <c r="K32" s="99">
        <f t="shared" si="11"/>
        <v>-2281</v>
      </c>
      <c r="L32" s="100">
        <f t="shared" si="14"/>
        <v>0</v>
      </c>
      <c r="M32" s="101">
        <f t="shared" si="15"/>
        <v>0</v>
      </c>
      <c r="N32" s="241" t="str">
        <f t="shared" si="16"/>
        <v/>
      </c>
      <c r="O32" s="242"/>
      <c r="P32" s="435"/>
      <c r="Q32" s="436"/>
      <c r="R32" s="437"/>
      <c r="S32" s="142"/>
      <c r="T32" s="144"/>
      <c r="U32" s="144"/>
      <c r="V32" s="411"/>
      <c r="W32" s="412"/>
      <c r="X32" s="412"/>
      <c r="Y32" s="413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12281</v>
      </c>
      <c r="AI32" s="99">
        <f t="shared" si="19"/>
        <v>-2281</v>
      </c>
      <c r="AJ32" s="100">
        <f t="shared" si="20"/>
        <v>0</v>
      </c>
      <c r="AK32" s="101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12281</v>
      </c>
      <c r="BG32" s="99">
        <f t="shared" si="25"/>
        <v>-2281</v>
      </c>
      <c r="BH32" s="100">
        <f t="shared" si="26"/>
        <v>0</v>
      </c>
      <c r="BI32" s="101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12281</v>
      </c>
      <c r="CE32" s="99">
        <f t="shared" si="31"/>
        <v>-2281</v>
      </c>
      <c r="CF32" s="100">
        <f t="shared" si="32"/>
        <v>0</v>
      </c>
      <c r="CG32" s="101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4"/>
      <c r="C33" s="136"/>
      <c r="D33" s="135"/>
      <c r="E33" s="135"/>
      <c r="F33" s="135"/>
      <c r="G33" s="139"/>
      <c r="H33" s="97" t="str">
        <f t="shared" si="12"/>
        <v/>
      </c>
      <c r="I33" s="98" t="str">
        <f t="shared" si="13"/>
        <v/>
      </c>
      <c r="J33" s="99">
        <f>SUM(G$14:G33)</f>
        <v>12281</v>
      </c>
      <c r="K33" s="99">
        <f t="shared" si="11"/>
        <v>-2281</v>
      </c>
      <c r="L33" s="100">
        <f t="shared" si="14"/>
        <v>0</v>
      </c>
      <c r="M33" s="101">
        <f t="shared" si="15"/>
        <v>0</v>
      </c>
      <c r="N33" s="241" t="str">
        <f t="shared" si="16"/>
        <v/>
      </c>
      <c r="O33" s="242"/>
      <c r="P33" s="435"/>
      <c r="Q33" s="436"/>
      <c r="R33" s="437"/>
      <c r="S33" s="142"/>
      <c r="T33" s="144"/>
      <c r="U33" s="144"/>
      <c r="V33" s="411"/>
      <c r="W33" s="412"/>
      <c r="X33" s="412"/>
      <c r="Y33" s="413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12281</v>
      </c>
      <c r="AI33" s="99">
        <f t="shared" si="19"/>
        <v>-2281</v>
      </c>
      <c r="AJ33" s="100">
        <f t="shared" si="20"/>
        <v>0</v>
      </c>
      <c r="AK33" s="101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12281</v>
      </c>
      <c r="BG33" s="99">
        <f t="shared" si="25"/>
        <v>-2281</v>
      </c>
      <c r="BH33" s="100">
        <f t="shared" si="26"/>
        <v>0</v>
      </c>
      <c r="BI33" s="101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12281</v>
      </c>
      <c r="CE33" s="99">
        <f t="shared" si="31"/>
        <v>-2281</v>
      </c>
      <c r="CF33" s="100">
        <f t="shared" si="32"/>
        <v>0</v>
      </c>
      <c r="CG33" s="101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4"/>
      <c r="C34" s="136"/>
      <c r="D34" s="135"/>
      <c r="E34" s="135"/>
      <c r="F34" s="135"/>
      <c r="G34" s="139"/>
      <c r="H34" s="97" t="str">
        <f t="shared" si="12"/>
        <v/>
      </c>
      <c r="I34" s="98" t="str">
        <f t="shared" si="13"/>
        <v/>
      </c>
      <c r="J34" s="99">
        <f>SUM(G$14:G34)</f>
        <v>12281</v>
      </c>
      <c r="K34" s="99">
        <f t="shared" si="11"/>
        <v>-2281</v>
      </c>
      <c r="L34" s="100">
        <f t="shared" si="14"/>
        <v>0</v>
      </c>
      <c r="M34" s="101">
        <f t="shared" si="15"/>
        <v>0</v>
      </c>
      <c r="N34" s="241" t="str">
        <f t="shared" si="16"/>
        <v/>
      </c>
      <c r="O34" s="242"/>
      <c r="P34" s="435"/>
      <c r="Q34" s="436"/>
      <c r="R34" s="437"/>
      <c r="S34" s="142"/>
      <c r="T34" s="144"/>
      <c r="U34" s="144"/>
      <c r="V34" s="411"/>
      <c r="W34" s="412"/>
      <c r="X34" s="412"/>
      <c r="Y34" s="413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12281</v>
      </c>
      <c r="AI34" s="99">
        <f t="shared" si="19"/>
        <v>-2281</v>
      </c>
      <c r="AJ34" s="100">
        <f t="shared" si="20"/>
        <v>0</v>
      </c>
      <c r="AK34" s="101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12281</v>
      </c>
      <c r="BG34" s="99">
        <f t="shared" si="25"/>
        <v>-2281</v>
      </c>
      <c r="BH34" s="100">
        <f t="shared" si="26"/>
        <v>0</v>
      </c>
      <c r="BI34" s="101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12281</v>
      </c>
      <c r="CE34" s="99">
        <f t="shared" si="31"/>
        <v>-2281</v>
      </c>
      <c r="CF34" s="100">
        <f t="shared" si="32"/>
        <v>0</v>
      </c>
      <c r="CG34" s="101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4"/>
      <c r="C35" s="136"/>
      <c r="D35" s="135"/>
      <c r="E35" s="135"/>
      <c r="F35" s="135"/>
      <c r="G35" s="139"/>
      <c r="H35" s="97" t="str">
        <f t="shared" si="12"/>
        <v/>
      </c>
      <c r="I35" s="98" t="str">
        <f t="shared" si="13"/>
        <v/>
      </c>
      <c r="J35" s="99">
        <f>SUM(G$14:G35)</f>
        <v>12281</v>
      </c>
      <c r="K35" s="99">
        <f t="shared" si="11"/>
        <v>-2281</v>
      </c>
      <c r="L35" s="100">
        <f t="shared" si="14"/>
        <v>0</v>
      </c>
      <c r="M35" s="101">
        <f t="shared" si="15"/>
        <v>0</v>
      </c>
      <c r="N35" s="241" t="str">
        <f t="shared" si="16"/>
        <v/>
      </c>
      <c r="O35" s="242"/>
      <c r="P35" s="435"/>
      <c r="Q35" s="436"/>
      <c r="R35" s="437"/>
      <c r="S35" s="142"/>
      <c r="T35" s="144"/>
      <c r="U35" s="144"/>
      <c r="V35" s="411"/>
      <c r="W35" s="412"/>
      <c r="X35" s="412"/>
      <c r="Y35" s="413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12281</v>
      </c>
      <c r="AI35" s="99">
        <f t="shared" si="19"/>
        <v>-2281</v>
      </c>
      <c r="AJ35" s="100">
        <f t="shared" si="20"/>
        <v>0</v>
      </c>
      <c r="AK35" s="101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12281</v>
      </c>
      <c r="BG35" s="99">
        <f t="shared" si="25"/>
        <v>-2281</v>
      </c>
      <c r="BH35" s="100">
        <f t="shared" si="26"/>
        <v>0</v>
      </c>
      <c r="BI35" s="101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12281</v>
      </c>
      <c r="CE35" s="99">
        <f t="shared" si="31"/>
        <v>-2281</v>
      </c>
      <c r="CF35" s="100">
        <f t="shared" si="32"/>
        <v>0</v>
      </c>
      <c r="CG35" s="101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4"/>
      <c r="C36" s="136"/>
      <c r="D36" s="135"/>
      <c r="E36" s="135"/>
      <c r="F36" s="135"/>
      <c r="G36" s="139"/>
      <c r="H36" s="97" t="str">
        <f t="shared" si="12"/>
        <v/>
      </c>
      <c r="I36" s="98" t="str">
        <f t="shared" si="13"/>
        <v/>
      </c>
      <c r="J36" s="99">
        <f>SUM(G$14:G36)</f>
        <v>12281</v>
      </c>
      <c r="K36" s="99">
        <f t="shared" si="11"/>
        <v>-2281</v>
      </c>
      <c r="L36" s="100">
        <f t="shared" si="14"/>
        <v>0</v>
      </c>
      <c r="M36" s="101">
        <f t="shared" si="15"/>
        <v>0</v>
      </c>
      <c r="N36" s="241" t="str">
        <f t="shared" si="16"/>
        <v/>
      </c>
      <c r="O36" s="242"/>
      <c r="P36" s="435"/>
      <c r="Q36" s="436"/>
      <c r="R36" s="437"/>
      <c r="S36" s="142"/>
      <c r="T36" s="144"/>
      <c r="U36" s="144"/>
      <c r="V36" s="411"/>
      <c r="W36" s="412"/>
      <c r="X36" s="412"/>
      <c r="Y36" s="413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12281</v>
      </c>
      <c r="AI36" s="99">
        <f t="shared" si="19"/>
        <v>-2281</v>
      </c>
      <c r="AJ36" s="100">
        <f t="shared" si="20"/>
        <v>0</v>
      </c>
      <c r="AK36" s="101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12281</v>
      </c>
      <c r="BG36" s="99">
        <f t="shared" si="25"/>
        <v>-2281</v>
      </c>
      <c r="BH36" s="100">
        <f t="shared" si="26"/>
        <v>0</v>
      </c>
      <c r="BI36" s="101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12281</v>
      </c>
      <c r="CE36" s="99">
        <f t="shared" si="31"/>
        <v>-2281</v>
      </c>
      <c r="CF36" s="100">
        <f t="shared" si="32"/>
        <v>0</v>
      </c>
      <c r="CG36" s="101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4"/>
      <c r="C37" s="136"/>
      <c r="D37" s="135"/>
      <c r="E37" s="135"/>
      <c r="F37" s="135"/>
      <c r="G37" s="139"/>
      <c r="H37" s="97" t="str">
        <f t="shared" si="12"/>
        <v/>
      </c>
      <c r="I37" s="98" t="str">
        <f t="shared" si="13"/>
        <v/>
      </c>
      <c r="J37" s="99">
        <f>SUM(G$14:G37)</f>
        <v>12281</v>
      </c>
      <c r="K37" s="99">
        <f t="shared" si="11"/>
        <v>-2281</v>
      </c>
      <c r="L37" s="100">
        <f t="shared" si="14"/>
        <v>0</v>
      </c>
      <c r="M37" s="101">
        <f t="shared" si="15"/>
        <v>0</v>
      </c>
      <c r="N37" s="241" t="str">
        <f t="shared" si="16"/>
        <v/>
      </c>
      <c r="O37" s="242"/>
      <c r="P37" s="435"/>
      <c r="Q37" s="436"/>
      <c r="R37" s="437"/>
      <c r="S37" s="142"/>
      <c r="T37" s="144"/>
      <c r="U37" s="144"/>
      <c r="V37" s="411"/>
      <c r="W37" s="412"/>
      <c r="X37" s="412"/>
      <c r="Y37" s="413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12281</v>
      </c>
      <c r="AI37" s="99">
        <f t="shared" si="19"/>
        <v>-2281</v>
      </c>
      <c r="AJ37" s="100">
        <f t="shared" si="20"/>
        <v>0</v>
      </c>
      <c r="AK37" s="101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12281</v>
      </c>
      <c r="BG37" s="99">
        <f t="shared" si="25"/>
        <v>-2281</v>
      </c>
      <c r="BH37" s="100">
        <f t="shared" si="26"/>
        <v>0</v>
      </c>
      <c r="BI37" s="101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12281</v>
      </c>
      <c r="CE37" s="99">
        <f t="shared" si="31"/>
        <v>-2281</v>
      </c>
      <c r="CF37" s="100">
        <f t="shared" si="32"/>
        <v>0</v>
      </c>
      <c r="CG37" s="101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4"/>
      <c r="C38" s="136"/>
      <c r="D38" s="135"/>
      <c r="E38" s="135"/>
      <c r="F38" s="135"/>
      <c r="G38" s="139"/>
      <c r="H38" s="97" t="str">
        <f t="shared" si="12"/>
        <v/>
      </c>
      <c r="I38" s="98" t="str">
        <f t="shared" si="13"/>
        <v/>
      </c>
      <c r="J38" s="99">
        <f>SUM(G$14:G38)</f>
        <v>12281</v>
      </c>
      <c r="K38" s="99">
        <f t="shared" si="11"/>
        <v>-2281</v>
      </c>
      <c r="L38" s="100">
        <f t="shared" si="14"/>
        <v>0</v>
      </c>
      <c r="M38" s="101">
        <f t="shared" si="15"/>
        <v>0</v>
      </c>
      <c r="N38" s="241" t="str">
        <f t="shared" si="16"/>
        <v/>
      </c>
      <c r="O38" s="242"/>
      <c r="P38" s="435"/>
      <c r="Q38" s="436"/>
      <c r="R38" s="437"/>
      <c r="S38" s="142"/>
      <c r="T38" s="144"/>
      <c r="U38" s="144"/>
      <c r="V38" s="411"/>
      <c r="W38" s="412"/>
      <c r="X38" s="412"/>
      <c r="Y38" s="413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12281</v>
      </c>
      <c r="AI38" s="99">
        <f t="shared" si="19"/>
        <v>-2281</v>
      </c>
      <c r="AJ38" s="100">
        <f t="shared" si="20"/>
        <v>0</v>
      </c>
      <c r="AK38" s="101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12281</v>
      </c>
      <c r="BG38" s="99">
        <f t="shared" si="25"/>
        <v>-2281</v>
      </c>
      <c r="BH38" s="100">
        <f t="shared" si="26"/>
        <v>0</v>
      </c>
      <c r="BI38" s="101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12281</v>
      </c>
      <c r="CE38" s="99">
        <f t="shared" si="31"/>
        <v>-2281</v>
      </c>
      <c r="CF38" s="100">
        <f t="shared" si="32"/>
        <v>0</v>
      </c>
      <c r="CG38" s="101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12281</v>
      </c>
      <c r="K39" s="99">
        <f t="shared" si="11"/>
        <v>-2281</v>
      </c>
      <c r="L39" s="100">
        <f t="shared" si="14"/>
        <v>0</v>
      </c>
      <c r="M39" s="101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12281</v>
      </c>
      <c r="AI39" s="99">
        <f t="shared" si="19"/>
        <v>-2281</v>
      </c>
      <c r="AJ39" s="100">
        <f t="shared" si="20"/>
        <v>0</v>
      </c>
      <c r="AK39" s="101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12281</v>
      </c>
      <c r="BG39" s="99">
        <f t="shared" si="25"/>
        <v>-2281</v>
      </c>
      <c r="BH39" s="100">
        <f t="shared" si="26"/>
        <v>0</v>
      </c>
      <c r="BI39" s="101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12281</v>
      </c>
      <c r="CE39" s="99">
        <f t="shared" si="31"/>
        <v>-2281</v>
      </c>
      <c r="CF39" s="100">
        <f t="shared" si="32"/>
        <v>0</v>
      </c>
      <c r="CG39" s="101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12281</v>
      </c>
      <c r="K40" s="99">
        <f t="shared" si="11"/>
        <v>-2281</v>
      </c>
      <c r="L40" s="100">
        <f t="shared" si="14"/>
        <v>0</v>
      </c>
      <c r="M40" s="101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12281</v>
      </c>
      <c r="AI40" s="99">
        <f t="shared" si="19"/>
        <v>-2281</v>
      </c>
      <c r="AJ40" s="100">
        <f t="shared" si="20"/>
        <v>0</v>
      </c>
      <c r="AK40" s="101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12281</v>
      </c>
      <c r="BG40" s="99">
        <f t="shared" si="25"/>
        <v>-2281</v>
      </c>
      <c r="BH40" s="100">
        <f t="shared" si="26"/>
        <v>0</v>
      </c>
      <c r="BI40" s="101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12281</v>
      </c>
      <c r="CE40" s="99">
        <f t="shared" si="31"/>
        <v>-2281</v>
      </c>
      <c r="CF40" s="100">
        <f t="shared" si="32"/>
        <v>0</v>
      </c>
      <c r="CG40" s="101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8" t="s">
        <v>0</v>
      </c>
      <c r="C41" s="409"/>
      <c r="D41" s="410"/>
      <c r="E41" s="113">
        <f>SUM(E15:E40)</f>
        <v>33</v>
      </c>
      <c r="F41" s="113">
        <f>SUM(F15:F40)</f>
        <v>19</v>
      </c>
      <c r="G41" s="114">
        <f>SUM(G15:G40)</f>
        <v>12281</v>
      </c>
      <c r="H41" s="115">
        <f>SUM(H15:H40)</f>
        <v>11.572390072964671</v>
      </c>
      <c r="I41" s="113">
        <f>IF(X4="",0,(SUM(I15:I40)-X4))</f>
        <v>45.5</v>
      </c>
      <c r="J41" s="114">
        <f>J40</f>
        <v>12281</v>
      </c>
      <c r="K41" s="114">
        <f>K40</f>
        <v>-2281</v>
      </c>
      <c r="L41" s="113">
        <f>SUM(L15:L40)</f>
        <v>12507</v>
      </c>
      <c r="M41" s="110" t="s">
        <v>0</v>
      </c>
      <c r="N41" s="391" t="s">
        <v>0</v>
      </c>
      <c r="O41" s="392"/>
      <c r="P41" s="401"/>
      <c r="Q41" s="402"/>
      <c r="R41" s="402"/>
      <c r="S41" s="121">
        <f>SUM(S15:S40)</f>
        <v>12.5</v>
      </c>
      <c r="T41" s="110"/>
      <c r="U41" s="122">
        <f>SUM(U15:U40)</f>
        <v>64</v>
      </c>
      <c r="V41" s="396" t="s">
        <v>36</v>
      </c>
      <c r="W41" s="397"/>
      <c r="X41" s="397"/>
      <c r="Y41" s="398"/>
      <c r="Z41" s="66"/>
      <c r="AA41" s="67"/>
      <c r="AB41" s="68" t="s">
        <v>0</v>
      </c>
      <c r="AC41" s="113">
        <f>SUM(AC14:AC40)</f>
        <v>33</v>
      </c>
      <c r="AD41" s="113">
        <f>SUM(AD14:AD40)</f>
        <v>19</v>
      </c>
      <c r="AE41" s="114">
        <f>SUM(AE14:AE40)</f>
        <v>12281</v>
      </c>
      <c r="AF41" s="115">
        <f>SUM(AF14:AF40)</f>
        <v>11.572390072964671</v>
      </c>
      <c r="AG41" s="113">
        <f>SUM(AG14:AG40)</f>
        <v>45.5</v>
      </c>
      <c r="AH41" s="114">
        <f>AH40</f>
        <v>12281</v>
      </c>
      <c r="AI41" s="114">
        <f>AI40</f>
        <v>-2281</v>
      </c>
      <c r="AJ41" s="113">
        <f>SUM(AJ14:AJ40)</f>
        <v>12507</v>
      </c>
      <c r="AK41" s="68" t="s">
        <v>0</v>
      </c>
      <c r="AL41" s="226" t="s">
        <v>0</v>
      </c>
      <c r="AM41" s="227"/>
      <c r="AN41" s="228"/>
      <c r="AO41" s="229"/>
      <c r="AP41" s="229"/>
      <c r="AQ41" s="113">
        <f>SUM(AQ14:AQ40)</f>
        <v>12.5</v>
      </c>
      <c r="AR41" s="68"/>
      <c r="AS41" s="124">
        <f>SUM(AS14:AS40)</f>
        <v>64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3">
        <f>SUM(BA14:BA40)</f>
        <v>33</v>
      </c>
      <c r="BB41" s="113">
        <f>SUM(BB14:BB40)</f>
        <v>19</v>
      </c>
      <c r="BC41" s="114">
        <f>SUM(BC14:BC40)</f>
        <v>12281</v>
      </c>
      <c r="BD41" s="115">
        <f>SUM(BD14:BD40)</f>
        <v>11.572390072964671</v>
      </c>
      <c r="BE41" s="113">
        <f>SUM(BE14:BE40)</f>
        <v>45.5</v>
      </c>
      <c r="BF41" s="114">
        <f>BF40</f>
        <v>12281</v>
      </c>
      <c r="BG41" s="114">
        <f>BG40</f>
        <v>-2281</v>
      </c>
      <c r="BH41" s="113">
        <f>SUM(BH14:BH40)</f>
        <v>12507</v>
      </c>
      <c r="BI41" s="68" t="s">
        <v>0</v>
      </c>
      <c r="BJ41" s="226" t="s">
        <v>0</v>
      </c>
      <c r="BK41" s="227"/>
      <c r="BL41" s="228"/>
      <c r="BM41" s="229"/>
      <c r="BN41" s="229"/>
      <c r="BO41" s="113">
        <f>SUM(BO14:BO40)</f>
        <v>12.5</v>
      </c>
      <c r="BP41" s="113"/>
      <c r="BQ41" s="124">
        <f>SUM(BQ14:BQ40)</f>
        <v>64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3">
        <f>SUM(BY14:BY40)</f>
        <v>33</v>
      </c>
      <c r="BZ41" s="113">
        <f>SUM(BZ14:BZ40)</f>
        <v>19</v>
      </c>
      <c r="CA41" s="114">
        <f>SUM(CA14:CA40)</f>
        <v>12281</v>
      </c>
      <c r="CB41" s="115">
        <f>SUM(CB14:CB40)</f>
        <v>11.572390072964671</v>
      </c>
      <c r="CC41" s="113">
        <f>SUM(CC14:CC40)</f>
        <v>45.5</v>
      </c>
      <c r="CD41" s="114">
        <f>CD40</f>
        <v>12281</v>
      </c>
      <c r="CE41" s="114">
        <f>CE40</f>
        <v>-2281</v>
      </c>
      <c r="CF41" s="113">
        <f>SUM(CF14:CF40)</f>
        <v>12507</v>
      </c>
      <c r="CG41" s="68" t="s">
        <v>0</v>
      </c>
      <c r="CH41" s="226" t="s">
        <v>0</v>
      </c>
      <c r="CI41" s="227"/>
      <c r="CJ41" s="228"/>
      <c r="CK41" s="229"/>
      <c r="CL41" s="229"/>
      <c r="CM41" s="113">
        <f>SUM(CM14:CM40)</f>
        <v>12.5</v>
      </c>
      <c r="CN41" s="113"/>
      <c r="CO41" s="124">
        <f>SUM(CO14:CO40)</f>
        <v>64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89">
        <f>IF(CF41=0,"",CF41)</f>
        <v>12507</v>
      </c>
      <c r="E43" s="171" t="s">
        <v>58</v>
      </c>
      <c r="F43" s="171"/>
      <c r="G43" s="172"/>
      <c r="H43" s="78">
        <v>11246</v>
      </c>
      <c r="I43" s="79">
        <v>1</v>
      </c>
      <c r="J43" s="216" t="s">
        <v>32</v>
      </c>
      <c r="K43" s="217"/>
      <c r="L43" s="93">
        <f>CF43</f>
        <v>0.5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9">
        <f>IF($D$43="","",$D$43)</f>
        <v>12507</v>
      </c>
      <c r="AC43" s="171" t="s">
        <v>58</v>
      </c>
      <c r="AD43" s="171"/>
      <c r="AE43" s="172"/>
      <c r="AF43" s="157">
        <f>IF($H$43="","",$H$43)</f>
        <v>11246</v>
      </c>
      <c r="AG43" s="79">
        <v>1</v>
      </c>
      <c r="AH43" s="216" t="s">
        <v>32</v>
      </c>
      <c r="AI43" s="217"/>
      <c r="AJ43" s="93">
        <f>CF43</f>
        <v>0.5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9">
        <f>IF($D$43="","",$D$43)</f>
        <v>12507</v>
      </c>
      <c r="BA43" s="171" t="s">
        <v>58</v>
      </c>
      <c r="BB43" s="171"/>
      <c r="BC43" s="172"/>
      <c r="BD43" s="157">
        <f>IF($H$43="","",$H$43)</f>
        <v>11246</v>
      </c>
      <c r="BE43" s="79">
        <v>1</v>
      </c>
      <c r="BF43" s="216" t="s">
        <v>32</v>
      </c>
      <c r="BG43" s="217"/>
      <c r="BH43" s="93">
        <f>CF43</f>
        <v>0.5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9">
        <f>IF($D$43="","",$D$43)</f>
        <v>12507</v>
      </c>
      <c r="BY43" s="171" t="s">
        <v>58</v>
      </c>
      <c r="BZ43" s="171"/>
      <c r="CA43" s="172"/>
      <c r="CB43" s="157">
        <f>IF($H$43="","",$H$43)</f>
        <v>11246</v>
      </c>
      <c r="CC43" s="79">
        <v>1</v>
      </c>
      <c r="CD43" s="216" t="s">
        <v>32</v>
      </c>
      <c r="CE43" s="21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0.5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0">
        <f>IF(D43="","",(D45/D43))</f>
        <v>0.98193011913328532</v>
      </c>
      <c r="E44" s="164" t="s">
        <v>54</v>
      </c>
      <c r="F44" s="164"/>
      <c r="G44" s="165"/>
      <c r="H44" s="91">
        <f>IF(CO41=0,"",CO41)</f>
        <v>64</v>
      </c>
      <c r="I44" s="71">
        <v>2</v>
      </c>
      <c r="J44" s="194" t="s">
        <v>33</v>
      </c>
      <c r="K44" s="195"/>
      <c r="L44" s="94">
        <f>$CF$44</f>
        <v>4.5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0">
        <f>IF($D$44="","",$D$44)</f>
        <v>0.98193011913328532</v>
      </c>
      <c r="AC44" s="164" t="s">
        <v>54</v>
      </c>
      <c r="AD44" s="164"/>
      <c r="AE44" s="165"/>
      <c r="AF44" s="91">
        <f>IF($H$44="","",$H$44)</f>
        <v>64</v>
      </c>
      <c r="AG44" s="71">
        <v>2</v>
      </c>
      <c r="AH44" s="194" t="s">
        <v>33</v>
      </c>
      <c r="AI44" s="195"/>
      <c r="AJ44" s="94">
        <f>$CF$44</f>
        <v>4.5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0">
        <f>IF($D$44="","",$D$44)</f>
        <v>0.98193011913328532</v>
      </c>
      <c r="BA44" s="164" t="s">
        <v>54</v>
      </c>
      <c r="BB44" s="164"/>
      <c r="BC44" s="165"/>
      <c r="BD44" s="91">
        <f>IF($H$44="","",$H$44)</f>
        <v>64</v>
      </c>
      <c r="BE44" s="71">
        <v>2</v>
      </c>
      <c r="BF44" s="194" t="s">
        <v>33</v>
      </c>
      <c r="BG44" s="195"/>
      <c r="BH44" s="94">
        <f>$CF$44</f>
        <v>4.5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0">
        <f>IF($D$44="","",$D$44)</f>
        <v>0.98193011913328532</v>
      </c>
      <c r="BY44" s="164" t="s">
        <v>54</v>
      </c>
      <c r="BZ44" s="164"/>
      <c r="CA44" s="165"/>
      <c r="CB44" s="91">
        <f>IF($H$44="","",$H$44)</f>
        <v>64</v>
      </c>
      <c r="CC44" s="71">
        <v>2</v>
      </c>
      <c r="CD44" s="194" t="s">
        <v>33</v>
      </c>
      <c r="CE44" s="19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4.5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1">
        <f>IF(CA41=0,"",CA41)</f>
        <v>12281</v>
      </c>
      <c r="E45" s="164" t="s">
        <v>55</v>
      </c>
      <c r="F45" s="164"/>
      <c r="G45" s="165"/>
      <c r="H45" s="91">
        <f>IF(P4="","",(P4*2))</f>
        <v>120</v>
      </c>
      <c r="I45" s="71">
        <v>3</v>
      </c>
      <c r="J45" s="210" t="s">
        <v>34</v>
      </c>
      <c r="K45" s="211"/>
      <c r="L45" s="95">
        <f>$CF$45</f>
        <v>1.5</v>
      </c>
      <c r="M45" s="387"/>
      <c r="N45" s="388"/>
      <c r="O45" s="414"/>
      <c r="P45" s="415"/>
      <c r="Q45" s="399"/>
      <c r="R45" s="400"/>
      <c r="S45" s="399"/>
      <c r="T45" s="400"/>
      <c r="U45" s="399"/>
      <c r="V45" s="400"/>
      <c r="W45" s="416"/>
      <c r="X45" s="417"/>
      <c r="Y45" s="418"/>
      <c r="Z45" s="208" t="s">
        <v>60</v>
      </c>
      <c r="AA45" s="209"/>
      <c r="AB45" s="91">
        <f>IF($D$45="","",$D$45)</f>
        <v>12281</v>
      </c>
      <c r="AC45" s="164" t="s">
        <v>55</v>
      </c>
      <c r="AD45" s="164"/>
      <c r="AE45" s="165"/>
      <c r="AF45" s="91">
        <f>IF($H$45="","",$H$45)</f>
        <v>120</v>
      </c>
      <c r="AG45" s="71">
        <v>3</v>
      </c>
      <c r="AH45" s="210" t="s">
        <v>34</v>
      </c>
      <c r="AI45" s="211"/>
      <c r="AJ45" s="95">
        <f>$CF$45</f>
        <v>1.5</v>
      </c>
      <c r="AK45" s="212" t="str">
        <f>IF($M$45="","",$M$45)</f>
        <v/>
      </c>
      <c r="AL45" s="213"/>
      <c r="AM45" s="187" t="str">
        <f>IF($O$45="","",$O$45)</f>
        <v/>
      </c>
      <c r="AN45" s="188"/>
      <c r="AO45" s="187" t="str">
        <f>IF($Q$45="","",$Q$45)</f>
        <v/>
      </c>
      <c r="AP45" s="188"/>
      <c r="AQ45" s="187" t="str">
        <f>IF($S$45="","",$S$45)</f>
        <v/>
      </c>
      <c r="AR45" s="188"/>
      <c r="AS45" s="189" t="str">
        <f>IF($U$45="","",$U$45)</f>
        <v/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1">
        <f>IF($D$45="","",$D$45)</f>
        <v>12281</v>
      </c>
      <c r="BA45" s="164" t="s">
        <v>55</v>
      </c>
      <c r="BB45" s="164"/>
      <c r="BC45" s="165"/>
      <c r="BD45" s="91">
        <f>IF($H$45="","",$H$45)</f>
        <v>120</v>
      </c>
      <c r="BE45" s="71">
        <v>3</v>
      </c>
      <c r="BF45" s="210" t="s">
        <v>34</v>
      </c>
      <c r="BG45" s="211"/>
      <c r="BH45" s="95">
        <f>$CF$45</f>
        <v>1.5</v>
      </c>
      <c r="BI45" s="212" t="str">
        <f>IF($M$45="","",$M$45)</f>
        <v/>
      </c>
      <c r="BJ45" s="213"/>
      <c r="BK45" s="187" t="str">
        <f>IF($O$45="","",$O$45)</f>
        <v/>
      </c>
      <c r="BL45" s="188"/>
      <c r="BM45" s="187" t="str">
        <f>IF($Q$45="","",$Q$45)</f>
        <v/>
      </c>
      <c r="BN45" s="188"/>
      <c r="BO45" s="187" t="str">
        <f>IF($S$45="","",$S$45)</f>
        <v/>
      </c>
      <c r="BP45" s="188"/>
      <c r="BQ45" s="189" t="str">
        <f>IF($U$45="","",$U$45)</f>
        <v/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1">
        <f>IF($D$45="","",$D$45)</f>
        <v>12281</v>
      </c>
      <c r="BY45" s="164" t="s">
        <v>55</v>
      </c>
      <c r="BZ45" s="164"/>
      <c r="CA45" s="165"/>
      <c r="CB45" s="91">
        <f>IF($H$45="","",$H$45)</f>
        <v>120</v>
      </c>
      <c r="CC45" s="71">
        <v>3</v>
      </c>
      <c r="CD45" s="210" t="s">
        <v>34</v>
      </c>
      <c r="CE45" s="21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1.5</v>
      </c>
      <c r="CG45" s="212" t="str">
        <f>IF($M$45="","",$M$45)</f>
        <v/>
      </c>
      <c r="CH45" s="213"/>
      <c r="CI45" s="187" t="str">
        <f>IF($O$45="","",$O$45)</f>
        <v/>
      </c>
      <c r="CJ45" s="188"/>
      <c r="CK45" s="187" t="str">
        <f>IF($Q$45="","",$Q$45)</f>
        <v/>
      </c>
      <c r="CL45" s="188"/>
      <c r="CM45" s="187" t="str">
        <f>IF($S$45="","",$S$45)</f>
        <v/>
      </c>
      <c r="CN45" s="188"/>
      <c r="CO45" s="189" t="str">
        <f>IF($U$45="","",$U$45)</f>
        <v/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1"/>
      <c r="C46" s="152"/>
      <c r="D46" s="153"/>
      <c r="E46" s="164" t="s">
        <v>56</v>
      </c>
      <c r="F46" s="164"/>
      <c r="G46" s="165"/>
      <c r="H46" s="91">
        <f>IF(D45="","",((H43+H44+H45)-D45))</f>
        <v>-851</v>
      </c>
      <c r="I46" s="71">
        <v>4</v>
      </c>
      <c r="J46" s="194" t="s">
        <v>37</v>
      </c>
      <c r="K46" s="195"/>
      <c r="L46" s="95">
        <f>$CF$46</f>
        <v>6</v>
      </c>
      <c r="M46" s="366"/>
      <c r="N46" s="367"/>
      <c r="O46" s="406"/>
      <c r="P46" s="407"/>
      <c r="Q46" s="389"/>
      <c r="R46" s="390"/>
      <c r="S46" s="389"/>
      <c r="T46" s="390"/>
      <c r="U46" s="389"/>
      <c r="V46" s="390"/>
      <c r="W46" s="403"/>
      <c r="X46" s="404"/>
      <c r="Y46" s="405"/>
      <c r="Z46" s="84"/>
      <c r="AA46" s="85"/>
      <c r="AB46" s="86"/>
      <c r="AC46" s="164" t="s">
        <v>56</v>
      </c>
      <c r="AD46" s="164"/>
      <c r="AE46" s="165"/>
      <c r="AF46" s="91">
        <f>IF($H$46="","",$H$46)</f>
        <v>-851</v>
      </c>
      <c r="AG46" s="71">
        <v>4</v>
      </c>
      <c r="AH46" s="194" t="s">
        <v>37</v>
      </c>
      <c r="AI46" s="195"/>
      <c r="AJ46" s="95">
        <f>$CF$46</f>
        <v>6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4"/>
      <c r="AY46" s="85"/>
      <c r="AZ46" s="86"/>
      <c r="BA46" s="164" t="s">
        <v>56</v>
      </c>
      <c r="BB46" s="164"/>
      <c r="BC46" s="165"/>
      <c r="BD46" s="91">
        <f>IF($H$46="","",$H$46)</f>
        <v>-851</v>
      </c>
      <c r="BE46" s="71">
        <v>4</v>
      </c>
      <c r="BF46" s="194" t="s">
        <v>37</v>
      </c>
      <c r="BG46" s="195"/>
      <c r="BH46" s="95">
        <f>$CF$46</f>
        <v>6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4"/>
      <c r="BW46" s="85"/>
      <c r="BX46" s="86"/>
      <c r="BY46" s="164" t="s">
        <v>56</v>
      </c>
      <c r="BZ46" s="164"/>
      <c r="CA46" s="165"/>
      <c r="CB46" s="91">
        <f>IF($H$46="","",$H$46)</f>
        <v>-851</v>
      </c>
      <c r="CC46" s="71">
        <v>4</v>
      </c>
      <c r="CD46" s="194" t="s">
        <v>37</v>
      </c>
      <c r="CE46" s="19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6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4"/>
      <c r="C47" s="155"/>
      <c r="D47" s="156"/>
      <c r="E47" s="166" t="s">
        <v>57</v>
      </c>
      <c r="F47" s="167"/>
      <c r="G47" s="168"/>
      <c r="H47" s="92">
        <f>IF(H46="","",(IF(H46&gt;0,(H46*M8)*(-1),ABS(H46*M8))))</f>
        <v>167.0513</v>
      </c>
      <c r="I47" s="72">
        <v>5</v>
      </c>
      <c r="J47" s="178" t="s">
        <v>42</v>
      </c>
      <c r="K47" s="179"/>
      <c r="L47" s="96">
        <f>$CF$47</f>
        <v>0</v>
      </c>
      <c r="M47" s="368"/>
      <c r="N47" s="369"/>
      <c r="O47" s="385"/>
      <c r="P47" s="386"/>
      <c r="Q47" s="383"/>
      <c r="R47" s="384"/>
      <c r="S47" s="383"/>
      <c r="T47" s="384"/>
      <c r="U47" s="383"/>
      <c r="V47" s="384"/>
      <c r="W47" s="393"/>
      <c r="X47" s="394"/>
      <c r="Y47" s="395"/>
      <c r="Z47" s="73"/>
      <c r="AA47" s="74"/>
      <c r="AB47" s="62"/>
      <c r="AC47" s="166" t="s">
        <v>57</v>
      </c>
      <c r="AD47" s="167"/>
      <c r="AE47" s="168"/>
      <c r="AF47" s="92">
        <f>IF($H$47="","",$H$47)</f>
        <v>167.0513</v>
      </c>
      <c r="AG47" s="72">
        <v>5</v>
      </c>
      <c r="AH47" s="178" t="s">
        <v>42</v>
      </c>
      <c r="AI47" s="179"/>
      <c r="AJ47" s="96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2"/>
      <c r="BA47" s="166" t="s">
        <v>57</v>
      </c>
      <c r="BB47" s="167"/>
      <c r="BC47" s="168"/>
      <c r="BD47" s="92">
        <f>IF($H$47="","",$H$47)</f>
        <v>167.0513</v>
      </c>
      <c r="BE47" s="72">
        <v>5</v>
      </c>
      <c r="BF47" s="178" t="s">
        <v>42</v>
      </c>
      <c r="BG47" s="179"/>
      <c r="BH47" s="96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2"/>
      <c r="BY47" s="166" t="s">
        <v>57</v>
      </c>
      <c r="BZ47" s="167"/>
      <c r="CA47" s="168"/>
      <c r="CB47" s="92">
        <f>IF($H$47="","",$H$47)</f>
        <v>167.0513</v>
      </c>
      <c r="CC47" s="72">
        <v>5</v>
      </c>
      <c r="CD47" s="178" t="s">
        <v>42</v>
      </c>
      <c r="CE47" s="17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1:D21"/>
    <mergeCell ref="C22:D22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2015-08-10T20:18:17Z</dcterms:modified>
</cp:coreProperties>
</file>