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45621"/>
</workbook>
</file>

<file path=xl/calcChain.xml><?xml version="1.0" encoding="utf-8"?>
<calcChain xmlns="http://schemas.openxmlformats.org/spreadsheetml/2006/main">
  <c r="CF16" i="51" l="1"/>
  <c r="CF17" i="51"/>
  <c r="CH17" i="51" s="1"/>
  <c r="CF18" i="51"/>
  <c r="CH18" i="51" s="1"/>
  <c r="CF19" i="51"/>
  <c r="CF20" i="51"/>
  <c r="CF21" i="51"/>
  <c r="CH21" i="51" s="1"/>
  <c r="CF22" i="51"/>
  <c r="CF23" i="51"/>
  <c r="CF24" i="51"/>
  <c r="CF25" i="51"/>
  <c r="CH25" i="51" s="1"/>
  <c r="CF26" i="51"/>
  <c r="CH26" i="51" s="1"/>
  <c r="CF27" i="51"/>
  <c r="CF28" i="51"/>
  <c r="CF29" i="51"/>
  <c r="CH29" i="51" s="1"/>
  <c r="CF30" i="51"/>
  <c r="CH30" i="51" s="1"/>
  <c r="CF31" i="51"/>
  <c r="CF32" i="51"/>
  <c r="CF33" i="51"/>
  <c r="CH33" i="51" s="1"/>
  <c r="CF34" i="51"/>
  <c r="CH34" i="51" s="1"/>
  <c r="CF35" i="51"/>
  <c r="CF36" i="51"/>
  <c r="CF37" i="51"/>
  <c r="CH37" i="51" s="1"/>
  <c r="CF38" i="51"/>
  <c r="CF39" i="51"/>
  <c r="CF40" i="51"/>
  <c r="BH16" i="51"/>
  <c r="BJ16" i="51" s="1"/>
  <c r="BH17" i="51"/>
  <c r="BJ17" i="51" s="1"/>
  <c r="BH18" i="51"/>
  <c r="BJ18" i="51" s="1"/>
  <c r="BH19" i="51"/>
  <c r="BH20" i="51"/>
  <c r="BJ20" i="51" s="1"/>
  <c r="BH21" i="51"/>
  <c r="BH22" i="51"/>
  <c r="BJ22" i="51" s="1"/>
  <c r="BH23" i="51"/>
  <c r="BH24" i="51"/>
  <c r="BJ24" i="51" s="1"/>
  <c r="BH25" i="51"/>
  <c r="BJ25" i="51" s="1"/>
  <c r="BH26" i="51"/>
  <c r="BJ26" i="51" s="1"/>
  <c r="BH27" i="51"/>
  <c r="BH28" i="51"/>
  <c r="BJ28" i="51" s="1"/>
  <c r="BH29" i="51"/>
  <c r="BJ29" i="51" s="1"/>
  <c r="BH30" i="51"/>
  <c r="BJ30" i="51" s="1"/>
  <c r="BH31" i="51"/>
  <c r="BH32" i="51"/>
  <c r="BJ32" i="51" s="1"/>
  <c r="BH33" i="51"/>
  <c r="BJ33" i="51" s="1"/>
  <c r="BH34" i="51"/>
  <c r="BJ34" i="51" s="1"/>
  <c r="BH35" i="51"/>
  <c r="BH36" i="51"/>
  <c r="BJ36" i="51" s="1"/>
  <c r="BH37" i="51"/>
  <c r="BJ37" i="51" s="1"/>
  <c r="BH38" i="51"/>
  <c r="BJ38" i="51" s="1"/>
  <c r="BH39" i="51"/>
  <c r="BH40" i="51"/>
  <c r="BJ40" i="51" s="1"/>
  <c r="BH15" i="51"/>
  <c r="AJ16" i="51"/>
  <c r="AJ18" i="51"/>
  <c r="AJ22" i="51"/>
  <c r="AJ24" i="51"/>
  <c r="AL24" i="51" s="1"/>
  <c r="AJ26" i="51"/>
  <c r="AJ30" i="51"/>
  <c r="AJ32" i="51"/>
  <c r="AJ34" i="51"/>
  <c r="AJ38" i="51"/>
  <c r="AL38" i="51" s="1"/>
  <c r="AJ39" i="51"/>
  <c r="AJ40" i="51"/>
  <c r="AL40" i="51" s="1"/>
  <c r="L29" i="51"/>
  <c r="N29" i="51" s="1"/>
  <c r="L39" i="51"/>
  <c r="L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J23" i="51"/>
  <c r="M23" i="51"/>
  <c r="H24" i="51"/>
  <c r="I24" i="51"/>
  <c r="J24" i="51"/>
  <c r="M24" i="51"/>
  <c r="H25" i="51"/>
  <c r="I25" i="51"/>
  <c r="L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C37" i="51"/>
  <c r="CB37" i="51"/>
  <c r="CG36" i="51"/>
  <c r="CH36" i="51"/>
  <c r="CC36" i="51"/>
  <c r="CB36" i="51"/>
  <c r="CG35" i="51"/>
  <c r="CH35" i="51"/>
  <c r="CC35" i="51"/>
  <c r="CB35" i="51"/>
  <c r="CG34" i="51"/>
  <c r="CC34" i="51"/>
  <c r="CB34" i="51"/>
  <c r="CG33" i="51"/>
  <c r="CC33" i="51"/>
  <c r="CB33" i="51"/>
  <c r="CG32" i="51"/>
  <c r="CH32" i="51"/>
  <c r="CC32" i="51"/>
  <c r="CB32" i="51"/>
  <c r="CG31" i="51"/>
  <c r="CH31" i="51"/>
  <c r="CC31" i="51"/>
  <c r="CB31" i="51"/>
  <c r="CG30" i="51"/>
  <c r="CC30" i="51"/>
  <c r="CB30" i="51"/>
  <c r="CG29" i="51"/>
  <c r="CC29" i="51"/>
  <c r="CB29" i="51"/>
  <c r="CG28" i="51"/>
  <c r="CH28" i="51"/>
  <c r="CC28" i="51"/>
  <c r="CB28" i="51"/>
  <c r="CG27" i="51"/>
  <c r="CH27" i="51"/>
  <c r="CC27" i="51"/>
  <c r="CB27" i="51"/>
  <c r="CG26" i="51"/>
  <c r="CC26" i="51"/>
  <c r="CB26" i="51"/>
  <c r="CG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C21" i="51"/>
  <c r="CB21" i="51"/>
  <c r="CG20" i="51"/>
  <c r="CH20" i="51"/>
  <c r="CC20" i="51"/>
  <c r="CB20" i="51"/>
  <c r="CG19" i="51"/>
  <c r="CH19" i="51"/>
  <c r="CC19" i="51"/>
  <c r="CB19" i="51"/>
  <c r="CG18" i="51"/>
  <c r="CC18" i="51"/>
  <c r="CB18" i="51"/>
  <c r="CG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J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J35" i="51"/>
  <c r="BE35" i="51"/>
  <c r="BD35" i="51"/>
  <c r="BI34" i="51"/>
  <c r="BE34" i="51"/>
  <c r="BD34" i="51"/>
  <c r="BI33" i="51"/>
  <c r="BE33" i="51"/>
  <c r="BD33" i="51"/>
  <c r="BI32" i="51"/>
  <c r="BE32" i="51"/>
  <c r="BD32" i="51"/>
  <c r="BI31" i="51"/>
  <c r="BJ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J27" i="51"/>
  <c r="BE27" i="51"/>
  <c r="BD27" i="51"/>
  <c r="BI26" i="51"/>
  <c r="BE26" i="51"/>
  <c r="BD26" i="51"/>
  <c r="BI25" i="51"/>
  <c r="BE25" i="51"/>
  <c r="BD25" i="51"/>
  <c r="BI24" i="51"/>
  <c r="BE24" i="51"/>
  <c r="BD24" i="51"/>
  <c r="BI23" i="51"/>
  <c r="BJ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J19" i="51"/>
  <c r="BE19" i="51"/>
  <c r="BD19" i="51"/>
  <c r="BI18" i="51"/>
  <c r="BE18" i="51"/>
  <c r="BD18" i="51"/>
  <c r="BI17" i="51"/>
  <c r="BE17" i="51"/>
  <c r="BD17" i="51"/>
  <c r="BI16" i="51"/>
  <c r="BE16" i="51"/>
  <c r="BD16" i="51"/>
  <c r="BI15" i="51"/>
  <c r="BE15" i="51"/>
  <c r="G41" i="51"/>
  <c r="AE14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N40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N8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25" i="51" l="1"/>
  <c r="AE41" i="51"/>
  <c r="BC14" i="51" s="1"/>
  <c r="BF40" i="51" s="1"/>
  <c r="BF41" i="51" s="1"/>
  <c r="CD14" i="51" s="1"/>
  <c r="AH21" i="51"/>
  <c r="AH37" i="51"/>
  <c r="AH31" i="51"/>
  <c r="AH29" i="51"/>
  <c r="AH23" i="51"/>
  <c r="N23" i="51"/>
  <c r="N19" i="51"/>
  <c r="X6" i="51"/>
  <c r="I41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35" i="51" l="1"/>
  <c r="BF16" i="51"/>
  <c r="BF19" i="51"/>
  <c r="BF24" i="51"/>
  <c r="BF32" i="51"/>
  <c r="BF27" i="51"/>
  <c r="BF26" i="51"/>
  <c r="BF21" i="51"/>
  <c r="BF28" i="51"/>
  <c r="BF31" i="51"/>
  <c r="BF15" i="51"/>
  <c r="BF34" i="51"/>
  <c r="BF18" i="51"/>
  <c r="BF37" i="51"/>
  <c r="BF29" i="51"/>
  <c r="BF36" i="51"/>
  <c r="BF20" i="51"/>
  <c r="BF39" i="51"/>
  <c r="BF23" i="51"/>
  <c r="BF38" i="51"/>
  <c r="BF30" i="51"/>
  <c r="BF22" i="51"/>
  <c r="BC41" i="51"/>
  <c r="CA14" i="51" s="1"/>
  <c r="CD29" i="51" s="1"/>
  <c r="BF33" i="51"/>
  <c r="BF25" i="51"/>
  <c r="BF17" i="51"/>
  <c r="CR4" i="51"/>
  <c r="AG14" i="51"/>
  <c r="AG41" i="51" s="1"/>
  <c r="BE14" i="51" s="1"/>
  <c r="BE41" i="51" s="1"/>
  <c r="CC14" i="51" s="1"/>
  <c r="CC41" i="51" s="1"/>
  <c r="BT4" i="51"/>
  <c r="AV4" i="51"/>
  <c r="CD39" i="51"/>
  <c r="CD18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CD24" i="51" l="1"/>
  <c r="CD23" i="51"/>
  <c r="CD34" i="51"/>
  <c r="CD16" i="51"/>
  <c r="CD32" i="51"/>
  <c r="CD26" i="51"/>
  <c r="CD15" i="51"/>
  <c r="CD31" i="51"/>
  <c r="CD17" i="51"/>
  <c r="CD33" i="51"/>
  <c r="CD25" i="51"/>
  <c r="CD40" i="51"/>
  <c r="CD41" i="51" s="1"/>
  <c r="CD20" i="51"/>
  <c r="CD36" i="51"/>
  <c r="CD30" i="51"/>
  <c r="CD19" i="51"/>
  <c r="CD35" i="51"/>
  <c r="CD21" i="51"/>
  <c r="CD37" i="51"/>
  <c r="CD28" i="51"/>
  <c r="CD22" i="51"/>
  <c r="CD38" i="51"/>
  <c r="CD27" i="51"/>
  <c r="CA41" i="51"/>
  <c r="D45" i="51" s="1"/>
  <c r="AZ45" i="51" s="1"/>
  <c r="CB44" i="51"/>
  <c r="BD44" i="51"/>
  <c r="AF44" i="51"/>
  <c r="L41" i="51"/>
  <c r="AJ14" i="51" s="1"/>
  <c r="AJ41" i="51" s="1"/>
  <c r="BH14" i="51" s="1"/>
  <c r="BH41" i="51" s="1"/>
  <c r="CF14" i="51" s="1"/>
  <c r="CF41" i="51" s="1"/>
  <c r="D43" i="51" s="1"/>
  <c r="D44" i="51" s="1"/>
  <c r="BX45" i="51" l="1"/>
  <c r="AB45" i="51"/>
  <c r="AB43" i="5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<sst xmlns="http://schemas.openxmlformats.org/spreadsheetml/2006/main" count="329" uniqueCount="102">
  <si>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</si>
  <si>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</si>
  <si>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</si>
  <si>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</si>
  <si>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</si>
  <si>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</si>
  <si>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</si>
  <si>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</si>
  <si>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</si>
  <si>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</si>
  <si>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</si>
  <si>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</si>
  <si>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</si>
  <si>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</si>
  <si>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</si>
  <si>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</si>
  <si>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</si>
  <si>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</si>
  <si>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</si>
  <si>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</si>
  <si>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</si>
  <si>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</si>
  <si>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</si>
  <si>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</si>
  <si>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</si>
  <si>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</si>
  <si>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</si>
  <si>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</si>
  <si>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</si>
  <si>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</si>
  <si>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</si>
  <si>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</si>
  <si>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</si>
  <si>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</si>
  <si>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</si>
  <si>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</si>
  <si>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</si>
  <si>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</si>
  <si>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</si>
  <si>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</si>
  <si>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</si>
  <si>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</si>
  <si>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</si>
  <si>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</si>
  <si>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</si>
  <si>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</si>
  <si>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</si>
  <si>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</si>
  <si>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</si>
  <si>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</si>
  <si>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</si>
  <si>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</si>
  <si>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</si>
  <si>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</si>
  <si>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</si>
  <si>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</si>
  <si>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</si>
  <si>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</si>
  <si>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</si>
  <si>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</si>
  <si>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</si>
  <si>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</si>
  <si>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</si>
  <si>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</si>
  <si>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</si>
  <si>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</si>
  <si>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</si>
  <si>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</si>
  <si>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</si>
  <si>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</si>
  <si>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</si>
  <si>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</si>
  <si>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</si>
  <si>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</si>
  <si>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</si>
  <si>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</si>
  <si>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R421-6BK</t>
  </si>
  <si>
    <t>Standard      1¼"</t>
  </si>
  <si>
    <t>A02002-0026</t>
  </si>
  <si>
    <t>A15</t>
  </si>
  <si>
    <t>ZE</t>
  </si>
  <si>
    <t>Worked on A13</t>
  </si>
  <si>
    <t>Gary</t>
  </si>
  <si>
    <t>44517H</t>
  </si>
  <si>
    <t>Setup on A16 first</t>
  </si>
  <si>
    <r>
      <t>11</t>
    </r>
    <r>
      <rPr>
        <sz val="9"/>
        <color indexed="8"/>
        <rFont val="Arial"/>
        <family val="2"/>
      </rPr>
      <t>, 1.5 FAIR</t>
    </r>
  </si>
  <si>
    <t>700 A</t>
  </si>
  <si>
    <t>YES</t>
  </si>
  <si>
    <t>OK</t>
  </si>
  <si>
    <t>JC</t>
  </si>
  <si>
    <t>EB</t>
  </si>
  <si>
    <t>Working on threads</t>
  </si>
  <si>
    <r>
      <t xml:space="preserve">K3, </t>
    </r>
    <r>
      <rPr>
        <sz val="9"/>
        <color indexed="8"/>
        <rFont val="Arial"/>
        <family val="2"/>
      </rPr>
      <t>Working on tap &amp; step</t>
    </r>
  </si>
  <si>
    <t>eb</t>
  </si>
  <si>
    <t xml:space="preserve">Helper Steve Miller, </t>
  </si>
  <si>
    <t>DH</t>
  </si>
  <si>
    <t>Mach dwn for maint repair</t>
  </si>
  <si>
    <t>Mach dwn for maint. Help-Steve M.</t>
  </si>
  <si>
    <t>Mach down at start of shift</t>
  </si>
  <si>
    <t>Keys on feed gear broke off</t>
  </si>
  <si>
    <t>JOB OUT</t>
  </si>
  <si>
    <t>NO PARTS AT MACH-AW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</si>
</sst>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45CD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1" fontId="4" fillId="5" borderId="60" xfId="0" applyNumberFormat="1" applyFont="1" applyFill="1" applyBorder="1" applyAlignment="1">
      <alignment horizont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1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8" activePane="bottomLeft" state="frozen"/>
      <selection activeCell="D1" sqref="D1"/>
      <selection pane="bottomLeft" activeCell="F38" sqref="F38"/>
    </sheetView>
  </sheetViews>
  <sheetFormatPr defaultRowHeight="12.75" x14ac:dyDescent="0.2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19" customWidth="1"/>
    <col min="18" max="18" width="2.7109375" style="19" customWidth="1"/>
    <col min="19" max="19" width="5.85546875" customWidth="1"/>
    <col min="20" max="20" width="4.5703125" style="19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  <col min="50" max="50" width="11" customWidth="1"/>
    <col min="51" max="52" width="7.5703125" customWidth="1"/>
    <col min="53" max="53" width="7.7109375" customWidth="1"/>
    <col min="54" max="54" width="6.7109375" customWidth="1"/>
    <col min="55" max="55" width="8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2.7109375" customWidth="1"/>
    <col min="65" max="65" width="7.28515625" customWidth="1"/>
    <col min="66" max="66" width="2.7109375" customWidth="1"/>
    <col min="67" max="67" width="5.85546875" customWidth="1"/>
    <col min="68" max="68" width="4.5703125" customWidth="1"/>
    <col min="69" max="69" width="6.7109375" customWidth="1"/>
    <col min="70" max="70" width="5.42578125" customWidth="1"/>
    <col min="71" max="71" width="13.28515625" customWidth="1"/>
    <col min="72" max="72" width="5.85546875" customWidth="1"/>
    <col min="73" max="73" width="5" customWidth="1"/>
    <col min="74" max="74" width="11" customWidth="1"/>
    <col min="75" max="76" width="7.5703125" customWidth="1"/>
    <col min="77" max="77" width="7.7109375" customWidth="1"/>
    <col min="78" max="78" width="6.7109375" customWidth="1"/>
    <col min="79" max="79" width="8.28515625" customWidth="1"/>
    <col min="80" max="80" width="9.28515625" customWidth="1"/>
    <col min="81" max="84" width="8.7109375" customWidth="1"/>
    <col min="85" max="85" width="8.140625" customWidth="1"/>
    <col min="86" max="86" width="2.42578125" customWidth="1"/>
    <col min="87" max="87" width="7.140625" customWidth="1"/>
    <col min="88" max="88" width="2.7109375" customWidth="1"/>
    <col min="89" max="89" width="7.28515625" customWidth="1"/>
    <col min="90" max="90" width="2.7109375" customWidth="1"/>
    <col min="91" max="91" width="5.85546875" customWidth="1"/>
    <col min="92" max="92" width="4.5703125" customWidth="1"/>
    <col min="93" max="93" width="6.7109375" customWidth="1"/>
    <col min="94" max="94" width="5.42578125" customWidth="1"/>
    <col min="95" max="95" width="13.28515625" customWidth="1"/>
    <col min="96" max="96" width="5.85546875" customWidth="1"/>
    <col min="97" max="97" width="5" customWidth="1"/>
  </cols>
  <sheetData>
    <row r="1" spans="2:97" ht="7.5" customHeight="1" thickBot="1" x14ac:dyDescent="0.25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25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79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30">
        <v>8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5" t="str">
        <f>IF($J$2="","",$J$2)</f>
        <v>A15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9">
        <f>IF($X$2="","",$X$2)</f>
        <v>8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5" t="str">
        <f>IF($J$2="","",$J$2)</f>
        <v>A15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9">
        <f>IF($X$2="","",$X$2)</f>
        <v>8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5" t="str">
        <f>IF($J$2="","",$J$2)</f>
        <v>A15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9">
        <f>IF($X$2="","",$X$2)</f>
        <v>8</v>
      </c>
      <c r="CS2" s="5"/>
    </row>
    <row r="3" spans="2:97" ht="7.5" customHeight="1" thickBot="1" x14ac:dyDescent="0.25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25">
      <c r="B4" s="346"/>
      <c r="C4" s="347"/>
      <c r="D4" s="347"/>
      <c r="E4" s="347"/>
      <c r="F4" s="348"/>
      <c r="G4" s="24"/>
      <c r="H4" s="349" t="s">
        <v>20</v>
      </c>
      <c r="I4" s="357"/>
      <c r="J4" s="82"/>
      <c r="K4" s="4"/>
      <c r="L4" s="83" t="s">
        <v>27</v>
      </c>
      <c r="M4" s="50">
        <v>25.27</v>
      </c>
      <c r="N4" s="358" t="s">
        <v>14</v>
      </c>
      <c r="O4" s="359"/>
      <c r="P4" s="297">
        <f>IF(M6="","",(ROUNDUP((C10*M8/M4/M6),0)*M6))</f>
        <v>30</v>
      </c>
      <c r="Q4" s="329"/>
      <c r="R4" s="28"/>
      <c r="S4" s="23"/>
      <c r="T4" s="23"/>
      <c r="U4" s="330" t="s">
        <v>11</v>
      </c>
      <c r="V4" s="331"/>
      <c r="W4" s="331"/>
      <c r="X4" s="89">
        <f>IF(BZ41=0,"",BZ41)</f>
        <v>18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6" t="str">
        <f>IF($J$4="","",$J$4)</f>
        <v/>
      </c>
      <c r="AI4" s="4"/>
      <c r="AJ4" s="83" t="s">
        <v>27</v>
      </c>
      <c r="AK4" s="108">
        <f>IF($M$4="","",$M$4)</f>
        <v>25.27</v>
      </c>
      <c r="AL4" s="358" t="s">
        <v>14</v>
      </c>
      <c r="AM4" s="359"/>
      <c r="AN4" s="297">
        <f>IF($P$4="","",$P$4)</f>
        <v>30</v>
      </c>
      <c r="AO4" s="329"/>
      <c r="AP4" s="28"/>
      <c r="AQ4" s="23"/>
      <c r="AR4" s="23"/>
      <c r="AS4" s="330" t="s">
        <v>11</v>
      </c>
      <c r="AT4" s="331"/>
      <c r="AU4" s="331"/>
      <c r="AV4" s="89">
        <f>IF($X$4="","",$X$4)</f>
        <v>18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6" t="str">
        <f>IF($J$4="","",$J$4)</f>
        <v/>
      </c>
      <c r="BG4" s="4"/>
      <c r="BH4" s="83" t="s">
        <v>27</v>
      </c>
      <c r="BI4" s="108">
        <f>IF($M$4="","",$M$4)</f>
        <v>25.27</v>
      </c>
      <c r="BJ4" s="358" t="s">
        <v>14</v>
      </c>
      <c r="BK4" s="359"/>
      <c r="BL4" s="297">
        <f>IF($P$4="","",$P$4)</f>
        <v>30</v>
      </c>
      <c r="BM4" s="329"/>
      <c r="BN4" s="28"/>
      <c r="BO4" s="23"/>
      <c r="BP4" s="23"/>
      <c r="BQ4" s="330" t="s">
        <v>11</v>
      </c>
      <c r="BR4" s="331"/>
      <c r="BS4" s="331"/>
      <c r="BT4" s="89">
        <f>IF($X$4="","",$X$4)</f>
        <v>18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6" t="str">
        <f>IF($J$4="","",$J$4)</f>
        <v/>
      </c>
      <c r="CE4" s="4"/>
      <c r="CF4" s="83" t="s">
        <v>27</v>
      </c>
      <c r="CG4" s="108">
        <f>IF($M$4="","",$M$4)</f>
        <v>25.27</v>
      </c>
      <c r="CH4" s="358" t="s">
        <v>14</v>
      </c>
      <c r="CI4" s="359"/>
      <c r="CJ4" s="297">
        <f>IF($P$4="","",$P$4)</f>
        <v>30</v>
      </c>
      <c r="CK4" s="329"/>
      <c r="CL4" s="28"/>
      <c r="CM4" s="23"/>
      <c r="CN4" s="23"/>
      <c r="CO4" s="330" t="s">
        <v>11</v>
      </c>
      <c r="CP4" s="331"/>
      <c r="CQ4" s="331"/>
      <c r="CR4" s="89">
        <f>IF($X$4="","",$X$4)</f>
        <v>18</v>
      </c>
      <c r="CS4" s="29"/>
    </row>
    <row r="5" spans="2:97" ht="7.5" customHeight="1" thickBot="1" x14ac:dyDescent="0.25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25">
      <c r="B6" s="78" t="s">
        <v>62</v>
      </c>
      <c r="C6" s="424" t="s">
        <v>76</v>
      </c>
      <c r="D6" s="425"/>
      <c r="E6" s="426"/>
      <c r="F6" s="4"/>
      <c r="G6" s="39"/>
      <c r="H6" s="325" t="s">
        <v>21</v>
      </c>
      <c r="I6" s="326"/>
      <c r="J6" s="131">
        <v>645</v>
      </c>
      <c r="K6" s="4"/>
      <c r="L6" s="84" t="s">
        <v>69</v>
      </c>
      <c r="M6" s="50">
        <v>6</v>
      </c>
      <c r="N6" s="327" t="s">
        <v>46</v>
      </c>
      <c r="O6" s="328"/>
      <c r="P6" s="297">
        <f>IF(M6="","",(ROUNDUP((K40*M8/M4/M6),0)*M6))</f>
        <v>-6</v>
      </c>
      <c r="Q6" s="329"/>
      <c r="R6" s="21"/>
      <c r="S6" s="7"/>
      <c r="T6" s="7"/>
      <c r="U6" s="330" t="s">
        <v>19</v>
      </c>
      <c r="V6" s="331"/>
      <c r="W6" s="331"/>
      <c r="X6" s="132">
        <f>IF(X4="","",(X2/X4))</f>
        <v>0.44444444444444442</v>
      </c>
      <c r="Y6" s="29"/>
      <c r="Z6" s="78" t="s">
        <v>62</v>
      </c>
      <c r="AA6" s="322" t="str">
        <f>IF($C$6="","",$C$6)</f>
        <v>R421-6BK</v>
      </c>
      <c r="AB6" s="323"/>
      <c r="AC6" s="324"/>
      <c r="AD6" s="4"/>
      <c r="AE6" s="39"/>
      <c r="AF6" s="325" t="s">
        <v>21</v>
      </c>
      <c r="AG6" s="326"/>
      <c r="AH6" s="107">
        <f>IF($J$6="","",$J$6)</f>
        <v>645</v>
      </c>
      <c r="AI6" s="4"/>
      <c r="AJ6" s="84" t="s">
        <v>69</v>
      </c>
      <c r="AK6" s="108">
        <f>IF($M$6="","",$M$6)</f>
        <v>6</v>
      </c>
      <c r="AL6" s="327" t="s">
        <v>46</v>
      </c>
      <c r="AM6" s="328"/>
      <c r="AN6" s="297">
        <f>IF($P$6="","",$P$6)</f>
        <v>-6</v>
      </c>
      <c r="AO6" s="329"/>
      <c r="AP6" s="21"/>
      <c r="AQ6" s="7"/>
      <c r="AR6" s="7"/>
      <c r="AS6" s="330" t="s">
        <v>19</v>
      </c>
      <c r="AT6" s="331"/>
      <c r="AU6" s="331"/>
      <c r="AV6" s="90">
        <f>IF($X$6="","",$X$6)</f>
        <v>0.44444444444444442</v>
      </c>
      <c r="AW6" s="29"/>
      <c r="AX6" s="78" t="s">
        <v>62</v>
      </c>
      <c r="AY6" s="322" t="str">
        <f>IF($C$6="","",$C$6)</f>
        <v>R421-6BK</v>
      </c>
      <c r="AZ6" s="323"/>
      <c r="BA6" s="324"/>
      <c r="BB6" s="4"/>
      <c r="BC6" s="39"/>
      <c r="BD6" s="325" t="s">
        <v>21</v>
      </c>
      <c r="BE6" s="326"/>
      <c r="BF6" s="107">
        <f>IF($J$6="","",$J$6)</f>
        <v>645</v>
      </c>
      <c r="BG6" s="4"/>
      <c r="BH6" s="84" t="s">
        <v>69</v>
      </c>
      <c r="BI6" s="108">
        <f>IF($M$6="","",$M$6)</f>
        <v>6</v>
      </c>
      <c r="BJ6" s="327" t="s">
        <v>46</v>
      </c>
      <c r="BK6" s="328"/>
      <c r="BL6" s="297">
        <f>IF($P$6="","",$P$6)</f>
        <v>-6</v>
      </c>
      <c r="BM6" s="329"/>
      <c r="BN6" s="21"/>
      <c r="BO6" s="7"/>
      <c r="BP6" s="7"/>
      <c r="BQ6" s="330" t="s">
        <v>19</v>
      </c>
      <c r="BR6" s="331"/>
      <c r="BS6" s="331"/>
      <c r="BT6" s="90">
        <f>IF($X$6="","",$X$6)</f>
        <v>0.44444444444444442</v>
      </c>
      <c r="BU6" s="29"/>
      <c r="BV6" s="78" t="s">
        <v>62</v>
      </c>
      <c r="BW6" s="322" t="str">
        <f>IF($C$6="","",$C$6)</f>
        <v>R421-6BK</v>
      </c>
      <c r="BX6" s="323"/>
      <c r="BY6" s="324"/>
      <c r="BZ6" s="4"/>
      <c r="CA6" s="39"/>
      <c r="CB6" s="325" t="s">
        <v>21</v>
      </c>
      <c r="CC6" s="326"/>
      <c r="CD6" s="107">
        <f>IF($J$6="","",$J$6)</f>
        <v>645</v>
      </c>
      <c r="CE6" s="4"/>
      <c r="CF6" s="84" t="s">
        <v>69</v>
      </c>
      <c r="CG6" s="108">
        <f>IF($M$6="","",$M$6)</f>
        <v>6</v>
      </c>
      <c r="CH6" s="327" t="s">
        <v>46</v>
      </c>
      <c r="CI6" s="328"/>
      <c r="CJ6" s="297">
        <f>IF($P$6="","",$P$6)</f>
        <v>-6</v>
      </c>
      <c r="CK6" s="329"/>
      <c r="CL6" s="21"/>
      <c r="CM6" s="7"/>
      <c r="CN6" s="7"/>
      <c r="CO6" s="330" t="s">
        <v>19</v>
      </c>
      <c r="CP6" s="331"/>
      <c r="CQ6" s="331"/>
      <c r="CR6" s="90">
        <f>IF($X$6="","",$X$6)</f>
        <v>0.44444444444444442</v>
      </c>
      <c r="CS6" s="29"/>
    </row>
    <row r="7" spans="2:97" ht="10.5" customHeight="1" x14ac:dyDescent="0.2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25">
      <c r="B8" s="76" t="s">
        <v>64</v>
      </c>
      <c r="C8" s="370">
        <v>361935</v>
      </c>
      <c r="D8" s="370"/>
      <c r="E8" s="371"/>
      <c r="F8" s="364"/>
      <c r="G8" s="365"/>
      <c r="H8" s="293" t="s">
        <v>77</v>
      </c>
      <c r="I8" s="294"/>
      <c r="J8" s="133">
        <v>4.9000000000000004</v>
      </c>
      <c r="K8" s="28"/>
      <c r="L8" s="83" t="s">
        <v>28</v>
      </c>
      <c r="M8" s="56">
        <v>5.0599999999999999E-2</v>
      </c>
      <c r="N8" s="295" t="s">
        <v>29</v>
      </c>
      <c r="O8" s="296"/>
      <c r="P8" s="297">
        <f>IF(M8="","",M4/M8)</f>
        <v>499.40711462450594</v>
      </c>
      <c r="Q8" s="298"/>
      <c r="R8" s="28"/>
      <c r="S8" s="372"/>
      <c r="T8" s="373"/>
      <c r="U8" s="373"/>
      <c r="V8" s="373"/>
      <c r="W8" s="373"/>
      <c r="X8" s="374"/>
      <c r="Y8" s="29"/>
      <c r="Z8" s="76" t="s">
        <v>64</v>
      </c>
      <c r="AA8" s="289">
        <f>IF(C8="","",$C$8)</f>
        <v>361935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>
        <f>IF($J$8="","",$J$8)</f>
        <v>4.9000000000000004</v>
      </c>
      <c r="AI8" s="28"/>
      <c r="AJ8" s="83" t="s">
        <v>28</v>
      </c>
      <c r="AK8" s="109">
        <f>IF($M$8="","",$M$8)</f>
        <v>5.0599999999999999E-2</v>
      </c>
      <c r="AL8" s="295" t="s">
        <v>29</v>
      </c>
      <c r="AM8" s="296"/>
      <c r="AN8" s="297">
        <f>IF($P$8="","",$P$8)</f>
        <v>499.40711462450594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361935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>
        <f>IF($J$8="","",$J$8)</f>
        <v>4.9000000000000004</v>
      </c>
      <c r="BG8" s="28"/>
      <c r="BH8" s="83" t="s">
        <v>28</v>
      </c>
      <c r="BI8" s="109">
        <f>IF($M$8="","",$M$8)</f>
        <v>5.0599999999999999E-2</v>
      </c>
      <c r="BJ8" s="295" t="s">
        <v>29</v>
      </c>
      <c r="BK8" s="296"/>
      <c r="BL8" s="297">
        <f>IF($P$8="","",$P$8)</f>
        <v>499.40711462450594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361935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>
        <f>IF($J$8="","",$J$8)</f>
        <v>4.9000000000000004</v>
      </c>
      <c r="CE8" s="28"/>
      <c r="CF8" s="83" t="s">
        <v>28</v>
      </c>
      <c r="CG8" s="109">
        <f>IF($M$8="","",$M$8)</f>
        <v>5.0599999999999999E-2</v>
      </c>
      <c r="CH8" s="295" t="s">
        <v>29</v>
      </c>
      <c r="CI8" s="296"/>
      <c r="CJ8" s="297">
        <f>IF($P$8="","",$P$8)</f>
        <v>499.40711462450594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5" t="s">
        <v>50</v>
      </c>
      <c r="L9" s="35"/>
      <c r="M9" s="55"/>
      <c r="N9" s="36"/>
      <c r="O9" s="37"/>
      <c r="P9" s="37"/>
      <c r="Q9" s="38"/>
      <c r="R9" s="28"/>
      <c r="S9" s="375"/>
      <c r="T9" s="376"/>
      <c r="U9" s="376"/>
      <c r="V9" s="376"/>
      <c r="W9" s="376"/>
      <c r="X9" s="377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5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5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5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25">
      <c r="B10" s="77" t="s">
        <v>63</v>
      </c>
      <c r="C10" s="417">
        <v>12000</v>
      </c>
      <c r="D10" s="417"/>
      <c r="E10" s="418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7" t="s">
        <v>78</v>
      </c>
      <c r="O10" s="428"/>
      <c r="P10" s="428"/>
      <c r="Q10" s="429"/>
      <c r="R10" s="28"/>
      <c r="S10" s="378"/>
      <c r="T10" s="379"/>
      <c r="U10" s="379"/>
      <c r="V10" s="379"/>
      <c r="W10" s="379"/>
      <c r="X10" s="380"/>
      <c r="Y10" s="5"/>
      <c r="Z10" s="77" t="s">
        <v>63</v>
      </c>
      <c r="AA10" s="313">
        <f>IF($C$10="","",$C$10)</f>
        <v>12000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10" t="str">
        <f>IF($K$10="","",$K$10)</f>
        <v/>
      </c>
      <c r="AJ10" s="317" t="s">
        <v>41</v>
      </c>
      <c r="AK10" s="318"/>
      <c r="AL10" s="319" t="str">
        <f>IF($N$10="","",$N$10)</f>
        <v>A02002-0026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12000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10" t="str">
        <f>IF($K$10="","",$K$10)</f>
        <v/>
      </c>
      <c r="BH10" s="317" t="s">
        <v>41</v>
      </c>
      <c r="BI10" s="318"/>
      <c r="BJ10" s="319" t="str">
        <f>IF($N$10="","",$N$10)</f>
        <v>A02002-0026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12000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10" t="str">
        <f>IF($K$10="","",$K$10)</f>
        <v/>
      </c>
      <c r="CF10" s="317" t="s">
        <v>41</v>
      </c>
      <c r="CG10" s="318"/>
      <c r="CH10" s="319" t="str">
        <f>IF($N$10="","",$N$10)</f>
        <v>A02002-0026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25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">
      <c r="B14" s="8"/>
      <c r="C14" s="14"/>
      <c r="D14" s="421" t="s">
        <v>73</v>
      </c>
      <c r="E14" s="422"/>
      <c r="F14" s="430"/>
      <c r="G14" s="111"/>
      <c r="H14" s="111"/>
      <c r="I14" s="111" t="s">
        <v>0</v>
      </c>
      <c r="J14" s="65">
        <v>0</v>
      </c>
      <c r="K14" s="65">
        <f>C$10</f>
        <v>12000</v>
      </c>
      <c r="L14" s="111" t="s">
        <v>0</v>
      </c>
      <c r="M14" s="111" t="str">
        <f>I14</f>
        <v xml:space="preserve"> </v>
      </c>
      <c r="N14" s="419" t="s">
        <v>0</v>
      </c>
      <c r="O14" s="420"/>
      <c r="P14" s="431"/>
      <c r="Q14" s="432"/>
      <c r="R14" s="420"/>
      <c r="S14" s="113"/>
      <c r="T14" s="114"/>
      <c r="U14" s="114"/>
      <c r="V14" s="421"/>
      <c r="W14" s="422"/>
      <c r="X14" s="422"/>
      <c r="Y14" s="423"/>
      <c r="Z14" s="262" t="s">
        <v>52</v>
      </c>
      <c r="AA14" s="263"/>
      <c r="AB14" s="264"/>
      <c r="AC14" s="119">
        <f>E41</f>
        <v>36</v>
      </c>
      <c r="AD14" s="119">
        <f t="shared" ref="AD14:AI14" si="0">F41</f>
        <v>18</v>
      </c>
      <c r="AE14" s="120">
        <f t="shared" si="0"/>
        <v>14866</v>
      </c>
      <c r="AF14" s="121">
        <f>H41</f>
        <v>4.961216198390713</v>
      </c>
      <c r="AG14" s="119">
        <f t="shared" si="0"/>
        <v>58.5</v>
      </c>
      <c r="AH14" s="120">
        <f t="shared" si="0"/>
        <v>14866</v>
      </c>
      <c r="AI14" s="120">
        <f t="shared" si="0"/>
        <v>-2866</v>
      </c>
      <c r="AJ14" s="122">
        <f>L41</f>
        <v>23220</v>
      </c>
      <c r="AK14" s="64"/>
      <c r="AL14" s="265"/>
      <c r="AM14" s="266"/>
      <c r="AN14" s="267"/>
      <c r="AO14" s="268"/>
      <c r="AP14" s="269"/>
      <c r="AQ14" s="125">
        <f>S41</f>
        <v>22.5</v>
      </c>
      <c r="AR14" s="63"/>
      <c r="AS14" s="122">
        <f>U41</f>
        <v>124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9">
        <f>AC41</f>
        <v>36</v>
      </c>
      <c r="BB14" s="119">
        <f t="shared" ref="BB14" si="1">AD41</f>
        <v>18</v>
      </c>
      <c r="BC14" s="120">
        <f t="shared" ref="BC14" si="2">AE41</f>
        <v>14866</v>
      </c>
      <c r="BD14" s="121">
        <f>AF41</f>
        <v>4.961216198390713</v>
      </c>
      <c r="BE14" s="119">
        <f t="shared" ref="BE14" si="3">AG41</f>
        <v>58.5</v>
      </c>
      <c r="BF14" s="120">
        <f t="shared" ref="BF14" si="4">AH41</f>
        <v>14866</v>
      </c>
      <c r="BG14" s="120">
        <f t="shared" ref="BG14" si="5">AI41</f>
        <v>-2866</v>
      </c>
      <c r="BH14" s="122">
        <f>AJ41</f>
        <v>23220</v>
      </c>
      <c r="BI14" s="64"/>
      <c r="BJ14" s="265"/>
      <c r="BK14" s="266"/>
      <c r="BL14" s="267"/>
      <c r="BM14" s="268"/>
      <c r="BN14" s="269"/>
      <c r="BO14" s="125">
        <f>AQ41</f>
        <v>22.5</v>
      </c>
      <c r="BP14" s="63"/>
      <c r="BQ14" s="122">
        <f>AS41</f>
        <v>124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9">
        <f>BA41</f>
        <v>36</v>
      </c>
      <c r="BZ14" s="119">
        <f t="shared" ref="BZ14" si="6">BB41</f>
        <v>18</v>
      </c>
      <c r="CA14" s="120">
        <f t="shared" ref="CA14" si="7">BC41</f>
        <v>14866</v>
      </c>
      <c r="CB14" s="121">
        <f>BD41</f>
        <v>4.961216198390713</v>
      </c>
      <c r="CC14" s="119">
        <f t="shared" ref="CC14" si="8">BE41</f>
        <v>58.5</v>
      </c>
      <c r="CD14" s="120">
        <f t="shared" ref="CD14" si="9">BF41</f>
        <v>14866</v>
      </c>
      <c r="CE14" s="120">
        <f t="shared" ref="CE14" si="10">BG41</f>
        <v>-2866</v>
      </c>
      <c r="CF14" s="122">
        <f>BH41</f>
        <v>23220</v>
      </c>
      <c r="CG14" s="64"/>
      <c r="CH14" s="265"/>
      <c r="CI14" s="266"/>
      <c r="CJ14" s="267"/>
      <c r="CK14" s="268"/>
      <c r="CL14" s="269"/>
      <c r="CM14" s="125">
        <f>BO41</f>
        <v>22.5</v>
      </c>
      <c r="CN14" s="63"/>
      <c r="CO14" s="122">
        <f>BQ41</f>
        <v>124</v>
      </c>
      <c r="CP14" s="270" t="s">
        <v>45</v>
      </c>
      <c r="CQ14" s="271"/>
      <c r="CR14" s="271"/>
      <c r="CS14" s="272"/>
    </row>
    <row r="15" spans="2:97" ht="15" customHeight="1" x14ac:dyDescent="0.2">
      <c r="B15" s="137">
        <v>42069</v>
      </c>
      <c r="C15" s="162" t="s">
        <v>80</v>
      </c>
      <c r="D15" s="138">
        <v>25028</v>
      </c>
      <c r="E15" s="138">
        <v>0</v>
      </c>
      <c r="F15" s="141">
        <v>7</v>
      </c>
      <c r="G15" s="142">
        <v>0</v>
      </c>
      <c r="H15" s="99">
        <f>IF(G15="","",(IF($P$8=0,"",(G15/$M$6)/$P$8)))</f>
        <v>0</v>
      </c>
      <c r="I15" s="100">
        <f>IF(G15="","",(SUM(E15+F15+S15)))</f>
        <v>8</v>
      </c>
      <c r="J15" s="101">
        <f>SUM(G$14:G15)</f>
        <v>0</v>
      </c>
      <c r="K15" s="101">
        <f t="shared" ref="K15:K40" si="11">C$10-J15</f>
        <v>12000</v>
      </c>
      <c r="L15" s="102">
        <f>IF(G15="",0,$J$6*(I15-F15-S15))</f>
        <v>0</v>
      </c>
      <c r="M15" s="103">
        <f>G15</f>
        <v>0</v>
      </c>
      <c r="N15" s="241" t="str">
        <f>IF(L15=0,"",(M15/L15))</f>
        <v/>
      </c>
      <c r="O15" s="242"/>
      <c r="P15" s="433"/>
      <c r="Q15" s="434"/>
      <c r="R15" s="435"/>
      <c r="S15" s="145">
        <v>1</v>
      </c>
      <c r="T15" s="147">
        <v>3</v>
      </c>
      <c r="U15" s="147">
        <v>0</v>
      </c>
      <c r="V15" s="409" t="s">
        <v>81</v>
      </c>
      <c r="W15" s="410"/>
      <c r="X15" s="410"/>
      <c r="Y15" s="411"/>
      <c r="Z15" s="146"/>
      <c r="AA15" s="147"/>
      <c r="AB15" s="147"/>
      <c r="AC15" s="147"/>
      <c r="AD15" s="150"/>
      <c r="AE15" s="151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14866</v>
      </c>
      <c r="AI15" s="101">
        <f>C$10-AH15</f>
        <v>-2866</v>
      </c>
      <c r="AJ15" s="102">
        <f>IF(AE15="",0,$J$6*(AG15-AD15-AQ15))</f>
        <v>0</v>
      </c>
      <c r="AK15" s="103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14866</v>
      </c>
      <c r="BG15" s="101">
        <f>$C$10-BF15</f>
        <v>-2866</v>
      </c>
      <c r="BH15" s="102">
        <f>IF(BC15="",0,$J$6*(BE15-BB15-BO15))</f>
        <v>0</v>
      </c>
      <c r="BI15" s="103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14866</v>
      </c>
      <c r="CE15" s="101">
        <f>$C$10-CD15</f>
        <v>-2866</v>
      </c>
      <c r="CF15" s="102">
        <f>IF(CA15="",0,$J$6*(CC15-BZ15-CM15))</f>
        <v>0</v>
      </c>
      <c r="CG15" s="103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">
      <c r="B16" s="137">
        <v>42072</v>
      </c>
      <c r="C16" s="162" t="s">
        <v>80</v>
      </c>
      <c r="D16" s="138">
        <v>25028</v>
      </c>
      <c r="E16" s="138">
        <v>0</v>
      </c>
      <c r="F16" s="140">
        <v>4</v>
      </c>
      <c r="G16" s="142">
        <v>0</v>
      </c>
      <c r="H16" s="99">
        <f t="shared" ref="H16:H40" si="12">IF(G16="","",(IF($P$8=0,"",(G16/$M$6)/$P$8)))</f>
        <v>0</v>
      </c>
      <c r="I16" s="100">
        <f t="shared" ref="I16:I40" si="13">IF(G16="","",(SUM(E16+F16+S16)))</f>
        <v>6</v>
      </c>
      <c r="J16" s="101">
        <f>SUM(G$14:G16)</f>
        <v>0</v>
      </c>
      <c r="K16" s="101">
        <f>C$10-J16</f>
        <v>12000</v>
      </c>
      <c r="L16" s="102">
        <f t="shared" ref="L16:L40" si="14">IF(G16="",0,$J$6*(I16-F16-S16))</f>
        <v>0</v>
      </c>
      <c r="M16" s="103">
        <f t="shared" ref="M16:M40" si="15">G16</f>
        <v>0</v>
      </c>
      <c r="N16" s="241" t="str">
        <f t="shared" ref="N16:N40" si="16">IF(L16=0,"",(M16/L16))</f>
        <v/>
      </c>
      <c r="O16" s="242"/>
      <c r="P16" s="433"/>
      <c r="Q16" s="434"/>
      <c r="R16" s="435"/>
      <c r="S16" s="145">
        <v>2</v>
      </c>
      <c r="T16" s="147">
        <v>1</v>
      </c>
      <c r="U16" s="147">
        <v>0</v>
      </c>
      <c r="V16" s="409"/>
      <c r="W16" s="410"/>
      <c r="X16" s="410"/>
      <c r="Y16" s="411"/>
      <c r="Z16" s="146"/>
      <c r="AA16" s="147"/>
      <c r="AB16" s="147"/>
      <c r="AC16" s="147"/>
      <c r="AD16" s="149"/>
      <c r="AE16" s="151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14866</v>
      </c>
      <c r="AI16" s="101">
        <f t="shared" ref="AI16:AI40" si="19">C$10-AH16</f>
        <v>-2866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14866</v>
      </c>
      <c r="BG16" s="101">
        <f t="shared" ref="BG16:BG40" si="25">$C$10-BF16</f>
        <v>-2866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14866</v>
      </c>
      <c r="CE16" s="101">
        <f t="shared" ref="CE16:CE40" si="31">$C$10-CD16</f>
        <v>-2866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">
      <c r="B17" s="137">
        <v>42072</v>
      </c>
      <c r="C17" s="162" t="s">
        <v>80</v>
      </c>
      <c r="D17" s="138">
        <v>25028</v>
      </c>
      <c r="E17" s="138">
        <v>0</v>
      </c>
      <c r="F17" s="140">
        <v>0</v>
      </c>
      <c r="G17" s="142">
        <v>0</v>
      </c>
      <c r="H17" s="99">
        <f t="shared" si="12"/>
        <v>0</v>
      </c>
      <c r="I17" s="100">
        <f t="shared" si="13"/>
        <v>2</v>
      </c>
      <c r="J17" s="101">
        <f>SUM(G$14:G17)</f>
        <v>0</v>
      </c>
      <c r="K17" s="101">
        <f t="shared" si="11"/>
        <v>12000</v>
      </c>
      <c r="L17" s="102">
        <f t="shared" si="14"/>
        <v>0</v>
      </c>
      <c r="M17" s="103">
        <f t="shared" si="15"/>
        <v>0</v>
      </c>
      <c r="N17" s="241" t="str">
        <f t="shared" si="16"/>
        <v/>
      </c>
      <c r="O17" s="242"/>
      <c r="P17" s="433"/>
      <c r="Q17" s="434"/>
      <c r="R17" s="435"/>
      <c r="S17" s="145">
        <v>2</v>
      </c>
      <c r="T17" s="147">
        <v>3</v>
      </c>
      <c r="U17" s="147">
        <v>0</v>
      </c>
      <c r="V17" s="409"/>
      <c r="W17" s="410"/>
      <c r="X17" s="410"/>
      <c r="Y17" s="411"/>
      <c r="Z17" s="146"/>
      <c r="AA17" s="147"/>
      <c r="AB17" s="147"/>
      <c r="AC17" s="147"/>
      <c r="AD17" s="149"/>
      <c r="AE17" s="151"/>
      <c r="AF17" s="99" t="str">
        <f t="shared" si="17"/>
        <v/>
      </c>
      <c r="AG17" s="100" t="str">
        <f t="shared" si="18"/>
        <v/>
      </c>
      <c r="AH17" s="101">
        <f>SUM(AE$14:AE17)</f>
        <v>14866</v>
      </c>
      <c r="AI17" s="101">
        <f t="shared" si="19"/>
        <v>-2866</v>
      </c>
      <c r="AJ17" s="102">
        <f t="shared" si="20"/>
        <v>0</v>
      </c>
      <c r="AK17" s="103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14866</v>
      </c>
      <c r="BG17" s="101">
        <f t="shared" si="25"/>
        <v>-2866</v>
      </c>
      <c r="BH17" s="102">
        <f t="shared" si="26"/>
        <v>0</v>
      </c>
      <c r="BI17" s="103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14866</v>
      </c>
      <c r="CE17" s="101">
        <f t="shared" si="31"/>
        <v>-2866</v>
      </c>
      <c r="CF17" s="102">
        <f t="shared" si="32"/>
        <v>0</v>
      </c>
      <c r="CG17" s="103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">
      <c r="B18" s="137">
        <v>42073</v>
      </c>
      <c r="C18" s="162" t="s">
        <v>82</v>
      </c>
      <c r="D18" s="138">
        <v>3654</v>
      </c>
      <c r="E18" s="138">
        <v>0</v>
      </c>
      <c r="F18" s="140">
        <v>4</v>
      </c>
      <c r="G18" s="142">
        <v>0</v>
      </c>
      <c r="H18" s="99">
        <f t="shared" si="12"/>
        <v>0</v>
      </c>
      <c r="I18" s="100">
        <f t="shared" si="13"/>
        <v>4</v>
      </c>
      <c r="J18" s="101">
        <f>SUM(G$14:G18)</f>
        <v>0</v>
      </c>
      <c r="K18" s="101">
        <f t="shared" si="11"/>
        <v>12000</v>
      </c>
      <c r="L18" s="102">
        <f t="shared" si="14"/>
        <v>0</v>
      </c>
      <c r="M18" s="103">
        <f t="shared" si="15"/>
        <v>0</v>
      </c>
      <c r="N18" s="241" t="str">
        <f t="shared" si="16"/>
        <v/>
      </c>
      <c r="O18" s="242"/>
      <c r="P18" s="433" t="s">
        <v>83</v>
      </c>
      <c r="Q18" s="434"/>
      <c r="R18" s="435"/>
      <c r="S18" s="145">
        <v>0</v>
      </c>
      <c r="T18" s="147">
        <v>0</v>
      </c>
      <c r="U18" s="147">
        <v>0</v>
      </c>
      <c r="V18" s="409" t="s">
        <v>84</v>
      </c>
      <c r="W18" s="410"/>
      <c r="X18" s="410"/>
      <c r="Y18" s="411"/>
      <c r="Z18" s="146"/>
      <c r="AA18" s="147"/>
      <c r="AB18" s="147"/>
      <c r="AC18" s="147"/>
      <c r="AD18" s="149"/>
      <c r="AE18" s="151"/>
      <c r="AF18" s="99" t="str">
        <f t="shared" si="17"/>
        <v/>
      </c>
      <c r="AG18" s="100" t="str">
        <f t="shared" si="18"/>
        <v/>
      </c>
      <c r="AH18" s="101">
        <f>SUM(AE$14:AE18)</f>
        <v>14866</v>
      </c>
      <c r="AI18" s="101">
        <f t="shared" si="19"/>
        <v>-2866</v>
      </c>
      <c r="AJ18" s="102">
        <f t="shared" si="20"/>
        <v>0</v>
      </c>
      <c r="AK18" s="103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14866</v>
      </c>
      <c r="BG18" s="101">
        <f t="shared" si="25"/>
        <v>-2866</v>
      </c>
      <c r="BH18" s="102">
        <f t="shared" si="26"/>
        <v>0</v>
      </c>
      <c r="BI18" s="103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14866</v>
      </c>
      <c r="CE18" s="101">
        <f t="shared" si="31"/>
        <v>-2866</v>
      </c>
      <c r="CF18" s="102">
        <f t="shared" si="32"/>
        <v>0</v>
      </c>
      <c r="CG18" s="103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">
      <c r="B19" s="137">
        <v>42074</v>
      </c>
      <c r="C19" s="163" t="s">
        <v>80</v>
      </c>
      <c r="D19" s="138">
        <v>25028</v>
      </c>
      <c r="E19" s="138">
        <v>5.5</v>
      </c>
      <c r="F19" s="140">
        <v>3</v>
      </c>
      <c r="G19" s="142">
        <v>1827</v>
      </c>
      <c r="H19" s="99">
        <f t="shared" si="12"/>
        <v>0.60972299168975064</v>
      </c>
      <c r="I19" s="100">
        <f t="shared" si="13"/>
        <v>10</v>
      </c>
      <c r="J19" s="101">
        <f>SUM(G$14:G19)</f>
        <v>1827</v>
      </c>
      <c r="K19" s="101">
        <f t="shared" si="11"/>
        <v>10173</v>
      </c>
      <c r="L19" s="102">
        <f t="shared" si="14"/>
        <v>3547.5</v>
      </c>
      <c r="M19" s="103">
        <f t="shared" si="15"/>
        <v>1827</v>
      </c>
      <c r="N19" s="241">
        <f t="shared" si="16"/>
        <v>0.51501057082452428</v>
      </c>
      <c r="O19" s="242"/>
      <c r="P19" s="433"/>
      <c r="Q19" s="434"/>
      <c r="R19" s="435"/>
      <c r="S19" s="145">
        <v>1.5</v>
      </c>
      <c r="T19" s="147">
        <v>4</v>
      </c>
      <c r="U19" s="147">
        <v>68</v>
      </c>
      <c r="V19" s="436" t="s">
        <v>85</v>
      </c>
      <c r="W19" s="437"/>
      <c r="X19" s="437"/>
      <c r="Y19" s="438"/>
      <c r="Z19" s="146"/>
      <c r="AA19" s="148"/>
      <c r="AB19" s="147"/>
      <c r="AC19" s="147"/>
      <c r="AD19" s="149"/>
      <c r="AE19" s="151"/>
      <c r="AF19" s="99" t="str">
        <f t="shared" si="17"/>
        <v/>
      </c>
      <c r="AG19" s="100" t="str">
        <f t="shared" si="18"/>
        <v/>
      </c>
      <c r="AH19" s="101">
        <f>SUM(AE$14:AE19)</f>
        <v>14866</v>
      </c>
      <c r="AI19" s="101">
        <f t="shared" si="19"/>
        <v>-2866</v>
      </c>
      <c r="AJ19" s="102">
        <f t="shared" si="20"/>
        <v>0</v>
      </c>
      <c r="AK19" s="103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14866</v>
      </c>
      <c r="BG19" s="101">
        <f t="shared" si="25"/>
        <v>-2866</v>
      </c>
      <c r="BH19" s="102">
        <f t="shared" si="26"/>
        <v>0</v>
      </c>
      <c r="BI19" s="103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14866</v>
      </c>
      <c r="CE19" s="101">
        <f t="shared" si="31"/>
        <v>-2866</v>
      </c>
      <c r="CF19" s="102">
        <f t="shared" si="32"/>
        <v>0</v>
      </c>
      <c r="CG19" s="103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">
      <c r="B20" s="137">
        <v>42075</v>
      </c>
      <c r="C20" s="163" t="s">
        <v>90</v>
      </c>
      <c r="D20" s="138">
        <v>28297</v>
      </c>
      <c r="E20" s="138">
        <v>0</v>
      </c>
      <c r="F20" s="140">
        <v>0</v>
      </c>
      <c r="G20" s="142">
        <v>0</v>
      </c>
      <c r="H20" s="99">
        <f t="shared" si="12"/>
        <v>0</v>
      </c>
      <c r="I20" s="100">
        <f t="shared" si="13"/>
        <v>1.5</v>
      </c>
      <c r="J20" s="101">
        <f>SUM(G$14:G20)</f>
        <v>1827</v>
      </c>
      <c r="K20" s="101">
        <f t="shared" si="11"/>
        <v>10173</v>
      </c>
      <c r="L20" s="102">
        <f t="shared" si="14"/>
        <v>0</v>
      </c>
      <c r="M20" s="103">
        <f t="shared" si="15"/>
        <v>0</v>
      </c>
      <c r="N20" s="241" t="str">
        <f t="shared" si="16"/>
        <v/>
      </c>
      <c r="O20" s="242"/>
      <c r="P20" s="433"/>
      <c r="Q20" s="434"/>
      <c r="R20" s="435"/>
      <c r="S20" s="145">
        <v>1.5</v>
      </c>
      <c r="T20" s="147">
        <v>0</v>
      </c>
      <c r="U20" s="147">
        <v>0</v>
      </c>
      <c r="V20" s="409" t="s">
        <v>91</v>
      </c>
      <c r="W20" s="410"/>
      <c r="X20" s="410"/>
      <c r="Y20" s="411"/>
      <c r="Z20" s="146"/>
      <c r="AA20" s="148"/>
      <c r="AB20" s="147"/>
      <c r="AC20" s="147"/>
      <c r="AD20" s="149"/>
      <c r="AE20" s="151"/>
      <c r="AF20" s="99" t="str">
        <f t="shared" si="17"/>
        <v/>
      </c>
      <c r="AG20" s="100" t="str">
        <f t="shared" si="18"/>
        <v/>
      </c>
      <c r="AH20" s="101">
        <f>SUM(AE$14:AE20)</f>
        <v>14866</v>
      </c>
      <c r="AI20" s="101">
        <f t="shared" si="19"/>
        <v>-2866</v>
      </c>
      <c r="AJ20" s="102">
        <f t="shared" si="20"/>
        <v>0</v>
      </c>
      <c r="AK20" s="103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14866</v>
      </c>
      <c r="BG20" s="101">
        <f t="shared" si="25"/>
        <v>-2866</v>
      </c>
      <c r="BH20" s="102">
        <f t="shared" si="26"/>
        <v>0</v>
      </c>
      <c r="BI20" s="103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14866</v>
      </c>
      <c r="CE20" s="101">
        <f t="shared" si="31"/>
        <v>-2866</v>
      </c>
      <c r="CF20" s="102">
        <f t="shared" si="32"/>
        <v>0</v>
      </c>
      <c r="CG20" s="103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">
      <c r="B21" s="137">
        <v>42075</v>
      </c>
      <c r="C21" s="163" t="s">
        <v>80</v>
      </c>
      <c r="D21" s="138">
        <v>25028</v>
      </c>
      <c r="E21" s="138">
        <v>4.5</v>
      </c>
      <c r="F21" s="138">
        <v>0</v>
      </c>
      <c r="G21" s="142">
        <v>2009</v>
      </c>
      <c r="H21" s="99">
        <f t="shared" si="12"/>
        <v>0.6704616805170821</v>
      </c>
      <c r="I21" s="100">
        <f t="shared" si="13"/>
        <v>10</v>
      </c>
      <c r="J21" s="101">
        <f>SUM(G$14:G21)</f>
        <v>3836</v>
      </c>
      <c r="K21" s="101">
        <f t="shared" si="11"/>
        <v>8164</v>
      </c>
      <c r="L21" s="102">
        <f t="shared" si="14"/>
        <v>2902.5</v>
      </c>
      <c r="M21" s="103">
        <f t="shared" si="15"/>
        <v>2009</v>
      </c>
      <c r="N21" s="241">
        <f t="shared" si="16"/>
        <v>0.69216192937123167</v>
      </c>
      <c r="O21" s="242"/>
      <c r="P21" s="433"/>
      <c r="Q21" s="434"/>
      <c r="R21" s="435"/>
      <c r="S21" s="145">
        <v>5.5</v>
      </c>
      <c r="T21" s="147">
        <v>2</v>
      </c>
      <c r="U21" s="147">
        <v>56</v>
      </c>
      <c r="V21" s="436" t="s">
        <v>92</v>
      </c>
      <c r="W21" s="437"/>
      <c r="X21" s="437"/>
      <c r="Y21" s="438"/>
      <c r="Z21" s="146"/>
      <c r="AA21" s="148"/>
      <c r="AB21" s="147"/>
      <c r="AC21" s="147"/>
      <c r="AD21" s="147"/>
      <c r="AE21" s="151"/>
      <c r="AF21" s="99" t="str">
        <f t="shared" si="17"/>
        <v/>
      </c>
      <c r="AG21" s="100" t="str">
        <f t="shared" si="18"/>
        <v/>
      </c>
      <c r="AH21" s="101">
        <f>SUM(AE$14:AE21)</f>
        <v>14866</v>
      </c>
      <c r="AI21" s="101">
        <f t="shared" si="19"/>
        <v>-2866</v>
      </c>
      <c r="AJ21" s="102">
        <f t="shared" si="20"/>
        <v>0</v>
      </c>
      <c r="AK21" s="103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14866</v>
      </c>
      <c r="BG21" s="101">
        <f t="shared" si="25"/>
        <v>-2866</v>
      </c>
      <c r="BH21" s="102">
        <f t="shared" si="26"/>
        <v>0</v>
      </c>
      <c r="BI21" s="103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14866</v>
      </c>
      <c r="CE21" s="101">
        <f t="shared" si="31"/>
        <v>-2866</v>
      </c>
      <c r="CF21" s="102">
        <f t="shared" si="32"/>
        <v>0</v>
      </c>
      <c r="CG21" s="103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">
      <c r="B22" s="137">
        <v>42076</v>
      </c>
      <c r="C22" s="163" t="s">
        <v>93</v>
      </c>
      <c r="D22" s="138">
        <v>28297</v>
      </c>
      <c r="E22" s="138">
        <v>4.5</v>
      </c>
      <c r="F22" s="138">
        <v>0</v>
      </c>
      <c r="G22" s="142">
        <v>2300</v>
      </c>
      <c r="H22" s="99">
        <f t="shared" si="12"/>
        <v>0.76757683682891431</v>
      </c>
      <c r="I22" s="100">
        <f t="shared" si="13"/>
        <v>8</v>
      </c>
      <c r="J22" s="101">
        <f>SUM(G$14:G22)</f>
        <v>6136</v>
      </c>
      <c r="K22" s="101">
        <f t="shared" si="11"/>
        <v>5864</v>
      </c>
      <c r="L22" s="102">
        <f t="shared" si="14"/>
        <v>2902.5</v>
      </c>
      <c r="M22" s="103">
        <f t="shared" si="15"/>
        <v>2300</v>
      </c>
      <c r="N22" s="241">
        <f t="shared" si="16"/>
        <v>0.79242032730404821</v>
      </c>
      <c r="O22" s="242"/>
      <c r="P22" s="433"/>
      <c r="Q22" s="434"/>
      <c r="R22" s="435"/>
      <c r="S22" s="145">
        <v>3.5</v>
      </c>
      <c r="T22" s="147">
        <v>1</v>
      </c>
      <c r="U22" s="147">
        <v>0</v>
      </c>
      <c r="V22" s="409" t="s">
        <v>94</v>
      </c>
      <c r="W22" s="410"/>
      <c r="X22" s="410"/>
      <c r="Y22" s="411"/>
      <c r="Z22" s="146"/>
      <c r="AA22" s="148"/>
      <c r="AB22" s="147"/>
      <c r="AC22" s="147"/>
      <c r="AD22" s="147"/>
      <c r="AE22" s="151"/>
      <c r="AF22" s="99" t="str">
        <f t="shared" si="17"/>
        <v/>
      </c>
      <c r="AG22" s="100" t="str">
        <f t="shared" si="18"/>
        <v/>
      </c>
      <c r="AH22" s="101">
        <f>SUM(AE$14:AE22)</f>
        <v>14866</v>
      </c>
      <c r="AI22" s="101">
        <f t="shared" si="19"/>
        <v>-2866</v>
      </c>
      <c r="AJ22" s="102">
        <f t="shared" si="20"/>
        <v>0</v>
      </c>
      <c r="AK22" s="103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14866</v>
      </c>
      <c r="BG22" s="101">
        <f t="shared" si="25"/>
        <v>-2866</v>
      </c>
      <c r="BH22" s="102">
        <f t="shared" si="26"/>
        <v>0</v>
      </c>
      <c r="BI22" s="103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14866</v>
      </c>
      <c r="CE22" s="101">
        <f t="shared" si="31"/>
        <v>-2866</v>
      </c>
      <c r="CF22" s="102">
        <f t="shared" si="32"/>
        <v>0</v>
      </c>
      <c r="CG22" s="103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">
      <c r="B23" s="137">
        <v>42077</v>
      </c>
      <c r="C23" s="163" t="s">
        <v>95</v>
      </c>
      <c r="D23" s="138">
        <v>27817</v>
      </c>
      <c r="E23" s="138">
        <v>6</v>
      </c>
      <c r="F23" s="138">
        <v>0</v>
      </c>
      <c r="G23" s="142">
        <v>1470</v>
      </c>
      <c r="H23" s="99">
        <f t="shared" si="12"/>
        <v>0.49058171745152351</v>
      </c>
      <c r="I23" s="100">
        <f t="shared" si="13"/>
        <v>6</v>
      </c>
      <c r="J23" s="101">
        <f>SUM(G$14:G23)</f>
        <v>7606</v>
      </c>
      <c r="K23" s="101">
        <f t="shared" si="11"/>
        <v>4394</v>
      </c>
      <c r="L23" s="102">
        <f t="shared" si="14"/>
        <v>3870</v>
      </c>
      <c r="M23" s="103">
        <f t="shared" si="15"/>
        <v>1470</v>
      </c>
      <c r="N23" s="241">
        <f t="shared" si="16"/>
        <v>0.37984496124031009</v>
      </c>
      <c r="O23" s="242"/>
      <c r="P23" s="433"/>
      <c r="Q23" s="434"/>
      <c r="R23" s="435"/>
      <c r="S23" s="145">
        <v>0</v>
      </c>
      <c r="T23" s="147">
        <v>0</v>
      </c>
      <c r="U23" s="147">
        <v>0</v>
      </c>
      <c r="V23" s="409" t="s">
        <v>96</v>
      </c>
      <c r="W23" s="410"/>
      <c r="X23" s="410"/>
      <c r="Y23" s="411"/>
      <c r="Z23" s="146"/>
      <c r="AA23" s="148"/>
      <c r="AB23" s="147"/>
      <c r="AC23" s="147"/>
      <c r="AD23" s="147"/>
      <c r="AE23" s="151"/>
      <c r="AF23" s="99" t="str">
        <f t="shared" si="17"/>
        <v/>
      </c>
      <c r="AG23" s="100" t="str">
        <f t="shared" si="18"/>
        <v/>
      </c>
      <c r="AH23" s="101">
        <f>SUM(AE$14:AE23)</f>
        <v>14866</v>
      </c>
      <c r="AI23" s="101">
        <f t="shared" si="19"/>
        <v>-2866</v>
      </c>
      <c r="AJ23" s="102">
        <f t="shared" si="20"/>
        <v>0</v>
      </c>
      <c r="AK23" s="103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14866</v>
      </c>
      <c r="BG23" s="101">
        <f t="shared" si="25"/>
        <v>-2866</v>
      </c>
      <c r="BH23" s="102">
        <f t="shared" si="26"/>
        <v>0</v>
      </c>
      <c r="BI23" s="103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14866</v>
      </c>
      <c r="CE23" s="101">
        <f t="shared" si="31"/>
        <v>-2866</v>
      </c>
      <c r="CF23" s="102">
        <f t="shared" si="32"/>
        <v>0</v>
      </c>
      <c r="CG23" s="103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">
      <c r="B24" s="137">
        <v>42079</v>
      </c>
      <c r="C24" s="163" t="s">
        <v>82</v>
      </c>
      <c r="D24" s="138">
        <v>3654</v>
      </c>
      <c r="E24" s="138">
        <v>7</v>
      </c>
      <c r="F24" s="138">
        <v>0</v>
      </c>
      <c r="G24" s="143">
        <v>3600</v>
      </c>
      <c r="H24" s="99">
        <f t="shared" si="12"/>
        <v>1.2014246141669964</v>
      </c>
      <c r="I24" s="100">
        <f t="shared" si="13"/>
        <v>9</v>
      </c>
      <c r="J24" s="101">
        <f>SUM(G$14:G24)</f>
        <v>11206</v>
      </c>
      <c r="K24" s="101">
        <f t="shared" si="11"/>
        <v>794</v>
      </c>
      <c r="L24" s="102">
        <f t="shared" si="14"/>
        <v>4515</v>
      </c>
      <c r="M24" s="103">
        <f t="shared" si="15"/>
        <v>3600</v>
      </c>
      <c r="N24" s="241">
        <f t="shared" si="16"/>
        <v>0.79734219269102991</v>
      </c>
      <c r="O24" s="242"/>
      <c r="P24" s="433"/>
      <c r="Q24" s="434"/>
      <c r="R24" s="435"/>
      <c r="S24" s="145">
        <v>2</v>
      </c>
      <c r="T24" s="147">
        <v>1</v>
      </c>
      <c r="U24" s="147">
        <v>0</v>
      </c>
      <c r="V24" s="409" t="s">
        <v>97</v>
      </c>
      <c r="W24" s="410"/>
      <c r="X24" s="410"/>
      <c r="Y24" s="411"/>
      <c r="Z24" s="146"/>
      <c r="AA24" s="148"/>
      <c r="AB24" s="147"/>
      <c r="AC24" s="147"/>
      <c r="AD24" s="147"/>
      <c r="AE24" s="152"/>
      <c r="AF24" s="99" t="str">
        <f t="shared" si="17"/>
        <v/>
      </c>
      <c r="AG24" s="100" t="str">
        <f t="shared" si="18"/>
        <v/>
      </c>
      <c r="AH24" s="101">
        <f>SUM(AE$14:AE24)</f>
        <v>14866</v>
      </c>
      <c r="AI24" s="101">
        <f t="shared" si="19"/>
        <v>-2866</v>
      </c>
      <c r="AJ24" s="102">
        <f t="shared" si="20"/>
        <v>0</v>
      </c>
      <c r="AK24" s="103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14866</v>
      </c>
      <c r="BG24" s="101">
        <f t="shared" si="25"/>
        <v>-2866</v>
      </c>
      <c r="BH24" s="102">
        <f t="shared" si="26"/>
        <v>0</v>
      </c>
      <c r="BI24" s="103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14866</v>
      </c>
      <c r="CE24" s="101">
        <f t="shared" si="31"/>
        <v>-2866</v>
      </c>
      <c r="CF24" s="102">
        <f t="shared" si="32"/>
        <v>0</v>
      </c>
      <c r="CG24" s="103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">
      <c r="B25" s="137">
        <v>42079</v>
      </c>
      <c r="C25" s="163" t="s">
        <v>80</v>
      </c>
      <c r="D25" s="138">
        <v>25028</v>
      </c>
      <c r="E25" s="138">
        <v>6.5</v>
      </c>
      <c r="F25" s="138">
        <v>0</v>
      </c>
      <c r="G25" s="142">
        <v>2735</v>
      </c>
      <c r="H25" s="99">
        <f t="shared" si="12"/>
        <v>0.91274897770742636</v>
      </c>
      <c r="I25" s="100">
        <f t="shared" si="13"/>
        <v>9</v>
      </c>
      <c r="J25" s="101">
        <f>SUM(G$14:G25)</f>
        <v>13941</v>
      </c>
      <c r="K25" s="101">
        <f t="shared" si="11"/>
        <v>-1941</v>
      </c>
      <c r="L25" s="102">
        <f t="shared" si="14"/>
        <v>4192.5</v>
      </c>
      <c r="M25" s="103">
        <f t="shared" si="15"/>
        <v>2735</v>
      </c>
      <c r="N25" s="241">
        <f t="shared" si="16"/>
        <v>0.65235539654144303</v>
      </c>
      <c r="O25" s="242"/>
      <c r="P25" s="433"/>
      <c r="Q25" s="434"/>
      <c r="R25" s="435"/>
      <c r="S25" s="145">
        <v>2.5</v>
      </c>
      <c r="T25" s="147">
        <v>1</v>
      </c>
      <c r="U25" s="147">
        <v>0</v>
      </c>
      <c r="V25" s="409" t="s">
        <v>98</v>
      </c>
      <c r="W25" s="410"/>
      <c r="X25" s="410"/>
      <c r="Y25" s="411"/>
      <c r="Z25" s="146"/>
      <c r="AA25" s="148"/>
      <c r="AB25" s="147"/>
      <c r="AC25" s="147"/>
      <c r="AD25" s="147"/>
      <c r="AE25" s="151"/>
      <c r="AF25" s="99" t="str">
        <f t="shared" si="17"/>
        <v/>
      </c>
      <c r="AG25" s="100" t="str">
        <f t="shared" si="18"/>
        <v/>
      </c>
      <c r="AH25" s="101">
        <f>SUM(AE$14:AE25)</f>
        <v>14866</v>
      </c>
      <c r="AI25" s="101">
        <f t="shared" si="19"/>
        <v>-2866</v>
      </c>
      <c r="AJ25" s="102">
        <f t="shared" si="20"/>
        <v>0</v>
      </c>
      <c r="AK25" s="103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14866</v>
      </c>
      <c r="BG25" s="101">
        <f t="shared" si="25"/>
        <v>-2866</v>
      </c>
      <c r="BH25" s="102">
        <f t="shared" si="26"/>
        <v>0</v>
      </c>
      <c r="BI25" s="103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14866</v>
      </c>
      <c r="CE25" s="101">
        <f t="shared" si="31"/>
        <v>-2866</v>
      </c>
      <c r="CF25" s="102">
        <f t="shared" si="32"/>
        <v>0</v>
      </c>
      <c r="CG25" s="103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">
      <c r="B26" s="137">
        <v>42079</v>
      </c>
      <c r="C26" s="163" t="s">
        <v>80</v>
      </c>
      <c r="D26" s="138">
        <v>25028</v>
      </c>
      <c r="E26" s="138">
        <v>0</v>
      </c>
      <c r="F26" s="138">
        <v>0</v>
      </c>
      <c r="G26" s="142">
        <v>0</v>
      </c>
      <c r="H26" s="99">
        <f t="shared" si="12"/>
        <v>0</v>
      </c>
      <c r="I26" s="100">
        <f t="shared" si="13"/>
        <v>1</v>
      </c>
      <c r="J26" s="101">
        <f>SUM(G$14:G26)</f>
        <v>13941</v>
      </c>
      <c r="K26" s="101">
        <f t="shared" si="11"/>
        <v>-1941</v>
      </c>
      <c r="L26" s="102">
        <f t="shared" si="14"/>
        <v>0</v>
      </c>
      <c r="M26" s="103">
        <f t="shared" si="15"/>
        <v>0</v>
      </c>
      <c r="N26" s="241" t="str">
        <f t="shared" si="16"/>
        <v/>
      </c>
      <c r="O26" s="242"/>
      <c r="P26" s="433"/>
      <c r="Q26" s="434"/>
      <c r="R26" s="435"/>
      <c r="S26" s="145">
        <v>1</v>
      </c>
      <c r="T26" s="147">
        <v>1</v>
      </c>
      <c r="U26" s="147">
        <v>0</v>
      </c>
      <c r="V26" s="409" t="s">
        <v>99</v>
      </c>
      <c r="W26" s="410"/>
      <c r="X26" s="410"/>
      <c r="Y26" s="411"/>
      <c r="Z26" s="146"/>
      <c r="AA26" s="148"/>
      <c r="AB26" s="147"/>
      <c r="AC26" s="147"/>
      <c r="AD26" s="147"/>
      <c r="AE26" s="151"/>
      <c r="AF26" s="99" t="str">
        <f t="shared" si="17"/>
        <v/>
      </c>
      <c r="AG26" s="100" t="str">
        <f t="shared" si="18"/>
        <v/>
      </c>
      <c r="AH26" s="101">
        <f>SUM(AE$14:AE26)</f>
        <v>14866</v>
      </c>
      <c r="AI26" s="101">
        <f t="shared" si="19"/>
        <v>-2866</v>
      </c>
      <c r="AJ26" s="102">
        <f t="shared" si="20"/>
        <v>0</v>
      </c>
      <c r="AK26" s="103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14866</v>
      </c>
      <c r="BG26" s="101">
        <f t="shared" si="25"/>
        <v>-2866</v>
      </c>
      <c r="BH26" s="102">
        <f t="shared" si="26"/>
        <v>0</v>
      </c>
      <c r="BI26" s="103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14866</v>
      </c>
      <c r="CE26" s="101">
        <f t="shared" si="31"/>
        <v>-2866</v>
      </c>
      <c r="CF26" s="102">
        <f t="shared" si="32"/>
        <v>0</v>
      </c>
      <c r="CG26" s="103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">
      <c r="B27" s="137">
        <v>42080</v>
      </c>
      <c r="C27" s="163" t="s">
        <v>82</v>
      </c>
      <c r="D27" s="138">
        <v>3654</v>
      </c>
      <c r="E27" s="138">
        <v>2</v>
      </c>
      <c r="F27" s="138">
        <v>0</v>
      </c>
      <c r="G27" s="142">
        <v>925</v>
      </c>
      <c r="H27" s="99">
        <f t="shared" si="12"/>
        <v>0.30869938002901992</v>
      </c>
      <c r="I27" s="100">
        <f t="shared" si="13"/>
        <v>2</v>
      </c>
      <c r="J27" s="101">
        <f>SUM(G$14:G27)</f>
        <v>14866</v>
      </c>
      <c r="K27" s="101">
        <f t="shared" si="11"/>
        <v>-2866</v>
      </c>
      <c r="L27" s="102">
        <f t="shared" si="14"/>
        <v>1290</v>
      </c>
      <c r="M27" s="103">
        <f t="shared" si="15"/>
        <v>925</v>
      </c>
      <c r="N27" s="241">
        <f t="shared" si="16"/>
        <v>0.71705426356589153</v>
      </c>
      <c r="O27" s="242"/>
      <c r="P27" s="433"/>
      <c r="Q27" s="434"/>
      <c r="R27" s="435"/>
      <c r="S27" s="145">
        <v>0</v>
      </c>
      <c r="T27" s="147">
        <v>0</v>
      </c>
      <c r="U27" s="147">
        <v>0</v>
      </c>
      <c r="V27" s="409" t="s">
        <v>94</v>
      </c>
      <c r="W27" s="410"/>
      <c r="X27" s="410"/>
      <c r="Y27" s="411"/>
      <c r="Z27" s="146"/>
      <c r="AA27" s="148"/>
      <c r="AB27" s="147"/>
      <c r="AC27" s="147"/>
      <c r="AD27" s="147"/>
      <c r="AE27" s="151"/>
      <c r="AF27" s="99" t="str">
        <f t="shared" si="17"/>
        <v/>
      </c>
      <c r="AG27" s="100" t="str">
        <f t="shared" si="18"/>
        <v/>
      </c>
      <c r="AH27" s="101">
        <f>SUM(AE$14:AE27)</f>
        <v>14866</v>
      </c>
      <c r="AI27" s="101">
        <f t="shared" si="19"/>
        <v>-2866</v>
      </c>
      <c r="AJ27" s="102">
        <f t="shared" si="20"/>
        <v>0</v>
      </c>
      <c r="AK27" s="103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14866</v>
      </c>
      <c r="BG27" s="101">
        <f t="shared" si="25"/>
        <v>-2866</v>
      </c>
      <c r="BH27" s="102">
        <f t="shared" si="26"/>
        <v>0</v>
      </c>
      <c r="BI27" s="103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14866</v>
      </c>
      <c r="CE27" s="101">
        <f t="shared" si="31"/>
        <v>-2866</v>
      </c>
      <c r="CF27" s="102">
        <f t="shared" si="32"/>
        <v>0</v>
      </c>
      <c r="CG27" s="103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">
      <c r="B28" s="137"/>
      <c r="C28" s="139"/>
      <c r="D28" s="138"/>
      <c r="E28" s="138"/>
      <c r="F28" s="138"/>
      <c r="G28" s="142"/>
      <c r="H28" s="99" t="str">
        <f t="shared" si="12"/>
        <v/>
      </c>
      <c r="I28" s="100" t="str">
        <f t="shared" si="13"/>
        <v/>
      </c>
      <c r="J28" s="101">
        <f>SUM(G$14:G28)</f>
        <v>14866</v>
      </c>
      <c r="K28" s="101">
        <f t="shared" si="11"/>
        <v>-2866</v>
      </c>
      <c r="L28" s="102">
        <f t="shared" si="14"/>
        <v>0</v>
      </c>
      <c r="M28" s="103">
        <f t="shared" si="15"/>
        <v>0</v>
      </c>
      <c r="N28" s="241" t="str">
        <f t="shared" si="16"/>
        <v/>
      </c>
      <c r="O28" s="242"/>
      <c r="P28" s="433"/>
      <c r="Q28" s="434"/>
      <c r="R28" s="435"/>
      <c r="S28" s="145"/>
      <c r="T28" s="147"/>
      <c r="U28" s="147"/>
      <c r="V28" s="436" t="s">
        <v>100</v>
      </c>
      <c r="W28" s="437"/>
      <c r="X28" s="437"/>
      <c r="Y28" s="438"/>
      <c r="Z28" s="146"/>
      <c r="AA28" s="148"/>
      <c r="AB28" s="147"/>
      <c r="AC28" s="147"/>
      <c r="AD28" s="147"/>
      <c r="AE28" s="151"/>
      <c r="AF28" s="99" t="str">
        <f t="shared" si="17"/>
        <v/>
      </c>
      <c r="AG28" s="100" t="str">
        <f t="shared" si="18"/>
        <v/>
      </c>
      <c r="AH28" s="101">
        <f>SUM(AE$14:AE28)</f>
        <v>14866</v>
      </c>
      <c r="AI28" s="101">
        <f t="shared" si="19"/>
        <v>-2866</v>
      </c>
      <c r="AJ28" s="102">
        <f t="shared" si="20"/>
        <v>0</v>
      </c>
      <c r="AK28" s="103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14866</v>
      </c>
      <c r="BG28" s="101">
        <f t="shared" si="25"/>
        <v>-2866</v>
      </c>
      <c r="BH28" s="102">
        <f t="shared" si="26"/>
        <v>0</v>
      </c>
      <c r="BI28" s="103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14866</v>
      </c>
      <c r="CE28" s="101">
        <f t="shared" si="31"/>
        <v>-2866</v>
      </c>
      <c r="CF28" s="102">
        <f t="shared" si="32"/>
        <v>0</v>
      </c>
      <c r="CG28" s="103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">
      <c r="B29" s="137"/>
      <c r="C29" s="139"/>
      <c r="D29" s="138"/>
      <c r="E29" s="138"/>
      <c r="F29" s="138"/>
      <c r="G29" s="142"/>
      <c r="H29" s="99" t="str">
        <f t="shared" si="12"/>
        <v/>
      </c>
      <c r="I29" s="100" t="str">
        <f t="shared" si="13"/>
        <v/>
      </c>
      <c r="J29" s="101">
        <f>SUM(G$14:G29)</f>
        <v>14866</v>
      </c>
      <c r="K29" s="101">
        <f t="shared" si="11"/>
        <v>-2866</v>
      </c>
      <c r="L29" s="102">
        <f t="shared" si="14"/>
        <v>0</v>
      </c>
      <c r="M29" s="103">
        <f t="shared" si="15"/>
        <v>0</v>
      </c>
      <c r="N29" s="241" t="str">
        <f t="shared" si="16"/>
        <v/>
      </c>
      <c r="O29" s="242"/>
      <c r="P29" s="433"/>
      <c r="Q29" s="434"/>
      <c r="R29" s="435"/>
      <c r="S29" s="145"/>
      <c r="T29" s="147"/>
      <c r="U29" s="147"/>
      <c r="V29" s="409" t="s">
        <v>101</v>
      </c>
      <c r="W29" s="410"/>
      <c r="X29" s="410"/>
      <c r="Y29" s="411"/>
      <c r="Z29" s="146"/>
      <c r="AA29" s="148"/>
      <c r="AB29" s="147"/>
      <c r="AC29" s="147"/>
      <c r="AD29" s="147"/>
      <c r="AE29" s="151"/>
      <c r="AF29" s="99" t="str">
        <f t="shared" si="17"/>
        <v/>
      </c>
      <c r="AG29" s="100" t="str">
        <f t="shared" si="18"/>
        <v/>
      </c>
      <c r="AH29" s="101">
        <f>SUM(AE$14:AE29)</f>
        <v>14866</v>
      </c>
      <c r="AI29" s="101">
        <f t="shared" si="19"/>
        <v>-2866</v>
      </c>
      <c r="AJ29" s="102">
        <f t="shared" si="20"/>
        <v>0</v>
      </c>
      <c r="AK29" s="103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14866</v>
      </c>
      <c r="BG29" s="101">
        <f t="shared" si="25"/>
        <v>-2866</v>
      </c>
      <c r="BH29" s="102">
        <f t="shared" si="26"/>
        <v>0</v>
      </c>
      <c r="BI29" s="103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14866</v>
      </c>
      <c r="CE29" s="101">
        <f t="shared" si="31"/>
        <v>-2866</v>
      </c>
      <c r="CF29" s="102">
        <f t="shared" si="32"/>
        <v>0</v>
      </c>
      <c r="CG29" s="103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">
      <c r="B30" s="137"/>
      <c r="C30" s="144"/>
      <c r="D30" s="138"/>
      <c r="E30" s="138"/>
      <c r="F30" s="138"/>
      <c r="G30" s="142"/>
      <c r="H30" s="99" t="str">
        <f t="shared" si="12"/>
        <v/>
      </c>
      <c r="I30" s="100" t="str">
        <f t="shared" si="13"/>
        <v/>
      </c>
      <c r="J30" s="101">
        <f>SUM(G$14:G30)</f>
        <v>14866</v>
      </c>
      <c r="K30" s="101">
        <f t="shared" si="11"/>
        <v>-2866</v>
      </c>
      <c r="L30" s="102">
        <f t="shared" si="14"/>
        <v>0</v>
      </c>
      <c r="M30" s="103">
        <f t="shared" si="15"/>
        <v>0</v>
      </c>
      <c r="N30" s="241" t="str">
        <f t="shared" si="16"/>
        <v/>
      </c>
      <c r="O30" s="242"/>
      <c r="P30" s="433"/>
      <c r="Q30" s="434"/>
      <c r="R30" s="435"/>
      <c r="S30" s="145"/>
      <c r="T30" s="147"/>
      <c r="U30" s="147"/>
      <c r="V30" s="409"/>
      <c r="W30" s="410"/>
      <c r="X30" s="410"/>
      <c r="Y30" s="411"/>
      <c r="Z30" s="146"/>
      <c r="AA30" s="153"/>
      <c r="AB30" s="147"/>
      <c r="AC30" s="147"/>
      <c r="AD30" s="147"/>
      <c r="AE30" s="151"/>
      <c r="AF30" s="99" t="str">
        <f t="shared" si="17"/>
        <v/>
      </c>
      <c r="AG30" s="100" t="str">
        <f t="shared" si="18"/>
        <v/>
      </c>
      <c r="AH30" s="101">
        <f>SUM(AE$14:AE30)</f>
        <v>14866</v>
      </c>
      <c r="AI30" s="101">
        <f t="shared" si="19"/>
        <v>-2866</v>
      </c>
      <c r="AJ30" s="102">
        <f t="shared" si="20"/>
        <v>0</v>
      </c>
      <c r="AK30" s="103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14866</v>
      </c>
      <c r="BG30" s="101">
        <f t="shared" si="25"/>
        <v>-2866</v>
      </c>
      <c r="BH30" s="102">
        <f t="shared" si="26"/>
        <v>0</v>
      </c>
      <c r="BI30" s="103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14866</v>
      </c>
      <c r="CE30" s="101">
        <f t="shared" si="31"/>
        <v>-2866</v>
      </c>
      <c r="CF30" s="102">
        <f t="shared" si="32"/>
        <v>0</v>
      </c>
      <c r="CG30" s="103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">
      <c r="B31" s="137"/>
      <c r="C31" s="144"/>
      <c r="D31" s="138"/>
      <c r="E31" s="138"/>
      <c r="F31" s="138"/>
      <c r="G31" s="142"/>
      <c r="H31" s="99" t="str">
        <f t="shared" si="12"/>
        <v/>
      </c>
      <c r="I31" s="100" t="str">
        <f t="shared" si="13"/>
        <v/>
      </c>
      <c r="J31" s="101">
        <f>SUM(G$14:G31)</f>
        <v>14866</v>
      </c>
      <c r="K31" s="101">
        <f t="shared" si="11"/>
        <v>-2866</v>
      </c>
      <c r="L31" s="102">
        <f t="shared" si="14"/>
        <v>0</v>
      </c>
      <c r="M31" s="103">
        <f t="shared" si="15"/>
        <v>0</v>
      </c>
      <c r="N31" s="241" t="str">
        <f t="shared" si="16"/>
        <v/>
      </c>
      <c r="O31" s="242"/>
      <c r="P31" s="433"/>
      <c r="Q31" s="434"/>
      <c r="R31" s="435"/>
      <c r="S31" s="145"/>
      <c r="T31" s="147"/>
      <c r="U31" s="147"/>
      <c r="V31" s="409"/>
      <c r="W31" s="410"/>
      <c r="X31" s="410"/>
      <c r="Y31" s="411"/>
      <c r="Z31" s="146"/>
      <c r="AA31" s="153"/>
      <c r="AB31" s="147"/>
      <c r="AC31" s="147"/>
      <c r="AD31" s="147"/>
      <c r="AE31" s="151"/>
      <c r="AF31" s="99" t="str">
        <f t="shared" si="17"/>
        <v/>
      </c>
      <c r="AG31" s="100" t="str">
        <f t="shared" si="18"/>
        <v/>
      </c>
      <c r="AH31" s="101">
        <f>SUM(AE$14:AE31)</f>
        <v>14866</v>
      </c>
      <c r="AI31" s="101">
        <f t="shared" si="19"/>
        <v>-2866</v>
      </c>
      <c r="AJ31" s="102">
        <f t="shared" si="20"/>
        <v>0</v>
      </c>
      <c r="AK31" s="103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14866</v>
      </c>
      <c r="BG31" s="101">
        <f t="shared" si="25"/>
        <v>-2866</v>
      </c>
      <c r="BH31" s="102">
        <f t="shared" si="26"/>
        <v>0</v>
      </c>
      <c r="BI31" s="103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14866</v>
      </c>
      <c r="CE31" s="101">
        <f t="shared" si="31"/>
        <v>-2866</v>
      </c>
      <c r="CF31" s="102">
        <f t="shared" si="32"/>
        <v>0</v>
      </c>
      <c r="CG31" s="103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">
      <c r="B32" s="137"/>
      <c r="C32" s="139"/>
      <c r="D32" s="138"/>
      <c r="E32" s="138"/>
      <c r="F32" s="138"/>
      <c r="G32" s="142"/>
      <c r="H32" s="99" t="str">
        <f t="shared" si="12"/>
        <v/>
      </c>
      <c r="I32" s="100" t="str">
        <f t="shared" si="13"/>
        <v/>
      </c>
      <c r="J32" s="101">
        <f>SUM(G$14:G32)</f>
        <v>14866</v>
      </c>
      <c r="K32" s="101">
        <f t="shared" si="11"/>
        <v>-2866</v>
      </c>
      <c r="L32" s="102">
        <f t="shared" si="14"/>
        <v>0</v>
      </c>
      <c r="M32" s="103">
        <f t="shared" si="15"/>
        <v>0</v>
      </c>
      <c r="N32" s="241" t="str">
        <f t="shared" si="16"/>
        <v/>
      </c>
      <c r="O32" s="242"/>
      <c r="P32" s="433"/>
      <c r="Q32" s="434"/>
      <c r="R32" s="435"/>
      <c r="S32" s="145"/>
      <c r="T32" s="147"/>
      <c r="U32" s="147"/>
      <c r="V32" s="409"/>
      <c r="W32" s="410"/>
      <c r="X32" s="410"/>
      <c r="Y32" s="411"/>
      <c r="Z32" s="146"/>
      <c r="AA32" s="148"/>
      <c r="AB32" s="147"/>
      <c r="AC32" s="147"/>
      <c r="AD32" s="147"/>
      <c r="AE32" s="151"/>
      <c r="AF32" s="99" t="str">
        <f t="shared" si="17"/>
        <v/>
      </c>
      <c r="AG32" s="100" t="str">
        <f t="shared" si="18"/>
        <v/>
      </c>
      <c r="AH32" s="101">
        <f>SUM(AE$14:AE32)</f>
        <v>14866</v>
      </c>
      <c r="AI32" s="101">
        <f t="shared" si="19"/>
        <v>-2866</v>
      </c>
      <c r="AJ32" s="102">
        <f t="shared" si="20"/>
        <v>0</v>
      </c>
      <c r="AK32" s="103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14866</v>
      </c>
      <c r="BG32" s="101">
        <f t="shared" si="25"/>
        <v>-2866</v>
      </c>
      <c r="BH32" s="102">
        <f t="shared" si="26"/>
        <v>0</v>
      </c>
      <c r="BI32" s="103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14866</v>
      </c>
      <c r="CE32" s="101">
        <f t="shared" si="31"/>
        <v>-2866</v>
      </c>
      <c r="CF32" s="102">
        <f t="shared" si="32"/>
        <v>0</v>
      </c>
      <c r="CG32" s="103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">
      <c r="B33" s="137"/>
      <c r="C33" s="139"/>
      <c r="D33" s="138"/>
      <c r="E33" s="138"/>
      <c r="F33" s="138"/>
      <c r="G33" s="142"/>
      <c r="H33" s="99" t="str">
        <f t="shared" si="12"/>
        <v/>
      </c>
      <c r="I33" s="100" t="str">
        <f t="shared" si="13"/>
        <v/>
      </c>
      <c r="J33" s="101">
        <f>SUM(G$14:G33)</f>
        <v>14866</v>
      </c>
      <c r="K33" s="101">
        <f t="shared" si="11"/>
        <v>-2866</v>
      </c>
      <c r="L33" s="102">
        <f t="shared" si="14"/>
        <v>0</v>
      </c>
      <c r="M33" s="103">
        <f t="shared" si="15"/>
        <v>0</v>
      </c>
      <c r="N33" s="241" t="str">
        <f t="shared" si="16"/>
        <v/>
      </c>
      <c r="O33" s="242"/>
      <c r="P33" s="433"/>
      <c r="Q33" s="434"/>
      <c r="R33" s="435"/>
      <c r="S33" s="145"/>
      <c r="T33" s="147"/>
      <c r="U33" s="147"/>
      <c r="V33" s="409"/>
      <c r="W33" s="410"/>
      <c r="X33" s="410"/>
      <c r="Y33" s="411"/>
      <c r="Z33" s="146"/>
      <c r="AA33" s="148"/>
      <c r="AB33" s="147"/>
      <c r="AC33" s="147"/>
      <c r="AD33" s="147"/>
      <c r="AE33" s="151"/>
      <c r="AF33" s="99" t="str">
        <f t="shared" si="17"/>
        <v/>
      </c>
      <c r="AG33" s="100" t="str">
        <f t="shared" si="18"/>
        <v/>
      </c>
      <c r="AH33" s="101">
        <f>SUM(AE$14:AE33)</f>
        <v>14866</v>
      </c>
      <c r="AI33" s="101">
        <f t="shared" si="19"/>
        <v>-2866</v>
      </c>
      <c r="AJ33" s="102">
        <f t="shared" si="20"/>
        <v>0</v>
      </c>
      <c r="AK33" s="103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14866</v>
      </c>
      <c r="BG33" s="101">
        <f t="shared" si="25"/>
        <v>-2866</v>
      </c>
      <c r="BH33" s="102">
        <f t="shared" si="26"/>
        <v>0</v>
      </c>
      <c r="BI33" s="103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14866</v>
      </c>
      <c r="CE33" s="101">
        <f t="shared" si="31"/>
        <v>-2866</v>
      </c>
      <c r="CF33" s="102">
        <f t="shared" si="32"/>
        <v>0</v>
      </c>
      <c r="CG33" s="103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">
      <c r="B34" s="137"/>
      <c r="C34" s="139"/>
      <c r="D34" s="138"/>
      <c r="E34" s="138"/>
      <c r="F34" s="138"/>
      <c r="G34" s="142"/>
      <c r="H34" s="99" t="str">
        <f t="shared" si="12"/>
        <v/>
      </c>
      <c r="I34" s="100" t="str">
        <f t="shared" si="13"/>
        <v/>
      </c>
      <c r="J34" s="101">
        <f>SUM(G$14:G34)</f>
        <v>14866</v>
      </c>
      <c r="K34" s="101">
        <f t="shared" si="11"/>
        <v>-2866</v>
      </c>
      <c r="L34" s="102">
        <f t="shared" si="14"/>
        <v>0</v>
      </c>
      <c r="M34" s="103">
        <f t="shared" si="15"/>
        <v>0</v>
      </c>
      <c r="N34" s="241" t="str">
        <f t="shared" si="16"/>
        <v/>
      </c>
      <c r="O34" s="242"/>
      <c r="P34" s="433"/>
      <c r="Q34" s="434"/>
      <c r="R34" s="435"/>
      <c r="S34" s="145"/>
      <c r="T34" s="147"/>
      <c r="U34" s="147"/>
      <c r="V34" s="409"/>
      <c r="W34" s="410"/>
      <c r="X34" s="410"/>
      <c r="Y34" s="411"/>
      <c r="Z34" s="146"/>
      <c r="AA34" s="148"/>
      <c r="AB34" s="147"/>
      <c r="AC34" s="147"/>
      <c r="AD34" s="147"/>
      <c r="AE34" s="151"/>
      <c r="AF34" s="99" t="str">
        <f t="shared" si="17"/>
        <v/>
      </c>
      <c r="AG34" s="100" t="str">
        <f t="shared" si="18"/>
        <v/>
      </c>
      <c r="AH34" s="101">
        <f>SUM(AE$14:AE34)</f>
        <v>14866</v>
      </c>
      <c r="AI34" s="101">
        <f t="shared" si="19"/>
        <v>-2866</v>
      </c>
      <c r="AJ34" s="102">
        <f t="shared" si="20"/>
        <v>0</v>
      </c>
      <c r="AK34" s="103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14866</v>
      </c>
      <c r="BG34" s="101">
        <f t="shared" si="25"/>
        <v>-2866</v>
      </c>
      <c r="BH34" s="102">
        <f t="shared" si="26"/>
        <v>0</v>
      </c>
      <c r="BI34" s="103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14866</v>
      </c>
      <c r="CE34" s="101">
        <f t="shared" si="31"/>
        <v>-2866</v>
      </c>
      <c r="CF34" s="102">
        <f t="shared" si="32"/>
        <v>0</v>
      </c>
      <c r="CG34" s="103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">
      <c r="B35" s="137"/>
      <c r="C35" s="139"/>
      <c r="D35" s="138"/>
      <c r="E35" s="138"/>
      <c r="F35" s="138"/>
      <c r="G35" s="142"/>
      <c r="H35" s="99" t="str">
        <f t="shared" si="12"/>
        <v/>
      </c>
      <c r="I35" s="100" t="str">
        <f t="shared" si="13"/>
        <v/>
      </c>
      <c r="J35" s="101">
        <f>SUM(G$14:G35)</f>
        <v>14866</v>
      </c>
      <c r="K35" s="101">
        <f t="shared" si="11"/>
        <v>-2866</v>
      </c>
      <c r="L35" s="102">
        <f t="shared" si="14"/>
        <v>0</v>
      </c>
      <c r="M35" s="103">
        <f t="shared" si="15"/>
        <v>0</v>
      </c>
      <c r="N35" s="241" t="str">
        <f t="shared" si="16"/>
        <v/>
      </c>
      <c r="O35" s="242"/>
      <c r="P35" s="433"/>
      <c r="Q35" s="434"/>
      <c r="R35" s="435"/>
      <c r="S35" s="145"/>
      <c r="T35" s="147"/>
      <c r="U35" s="147"/>
      <c r="V35" s="409"/>
      <c r="W35" s="410"/>
      <c r="X35" s="410"/>
      <c r="Y35" s="411"/>
      <c r="Z35" s="146"/>
      <c r="AA35" s="148"/>
      <c r="AB35" s="147"/>
      <c r="AC35" s="147"/>
      <c r="AD35" s="147"/>
      <c r="AE35" s="151"/>
      <c r="AF35" s="99" t="str">
        <f t="shared" si="17"/>
        <v/>
      </c>
      <c r="AG35" s="100" t="str">
        <f t="shared" si="18"/>
        <v/>
      </c>
      <c r="AH35" s="101">
        <f>SUM(AE$14:AE35)</f>
        <v>14866</v>
      </c>
      <c r="AI35" s="101">
        <f t="shared" si="19"/>
        <v>-2866</v>
      </c>
      <c r="AJ35" s="102">
        <f t="shared" si="20"/>
        <v>0</v>
      </c>
      <c r="AK35" s="103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14866</v>
      </c>
      <c r="BG35" s="101">
        <f t="shared" si="25"/>
        <v>-2866</v>
      </c>
      <c r="BH35" s="102">
        <f t="shared" si="26"/>
        <v>0</v>
      </c>
      <c r="BI35" s="103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14866</v>
      </c>
      <c r="CE35" s="101">
        <f t="shared" si="31"/>
        <v>-2866</v>
      </c>
      <c r="CF35" s="102">
        <f t="shared" si="32"/>
        <v>0</v>
      </c>
      <c r="CG35" s="103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">
      <c r="B36" s="137"/>
      <c r="C36" s="139"/>
      <c r="D36" s="138"/>
      <c r="E36" s="138"/>
      <c r="F36" s="138"/>
      <c r="G36" s="142"/>
      <c r="H36" s="99" t="str">
        <f t="shared" si="12"/>
        <v/>
      </c>
      <c r="I36" s="100" t="str">
        <f t="shared" si="13"/>
        <v/>
      </c>
      <c r="J36" s="101">
        <f>SUM(G$14:G36)</f>
        <v>14866</v>
      </c>
      <c r="K36" s="101">
        <f t="shared" si="11"/>
        <v>-2866</v>
      </c>
      <c r="L36" s="102">
        <f t="shared" si="14"/>
        <v>0</v>
      </c>
      <c r="M36" s="103">
        <f t="shared" si="15"/>
        <v>0</v>
      </c>
      <c r="N36" s="241" t="str">
        <f t="shared" si="16"/>
        <v/>
      </c>
      <c r="O36" s="242"/>
      <c r="P36" s="433"/>
      <c r="Q36" s="434"/>
      <c r="R36" s="435"/>
      <c r="S36" s="145"/>
      <c r="T36" s="147"/>
      <c r="U36" s="147"/>
      <c r="V36" s="409"/>
      <c r="W36" s="410"/>
      <c r="X36" s="410"/>
      <c r="Y36" s="411"/>
      <c r="Z36" s="146"/>
      <c r="AA36" s="148"/>
      <c r="AB36" s="147"/>
      <c r="AC36" s="147"/>
      <c r="AD36" s="147"/>
      <c r="AE36" s="151"/>
      <c r="AF36" s="99" t="str">
        <f t="shared" si="17"/>
        <v/>
      </c>
      <c r="AG36" s="100" t="str">
        <f t="shared" si="18"/>
        <v/>
      </c>
      <c r="AH36" s="101">
        <f>SUM(AE$14:AE36)</f>
        <v>14866</v>
      </c>
      <c r="AI36" s="101">
        <f t="shared" si="19"/>
        <v>-2866</v>
      </c>
      <c r="AJ36" s="102">
        <f t="shared" si="20"/>
        <v>0</v>
      </c>
      <c r="AK36" s="103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14866</v>
      </c>
      <c r="BG36" s="101">
        <f t="shared" si="25"/>
        <v>-2866</v>
      </c>
      <c r="BH36" s="102">
        <f t="shared" si="26"/>
        <v>0</v>
      </c>
      <c r="BI36" s="103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14866</v>
      </c>
      <c r="CE36" s="101">
        <f t="shared" si="31"/>
        <v>-2866</v>
      </c>
      <c r="CF36" s="102">
        <f t="shared" si="32"/>
        <v>0</v>
      </c>
      <c r="CG36" s="103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">
      <c r="B37" s="137"/>
      <c r="C37" s="139"/>
      <c r="D37" s="138"/>
      <c r="E37" s="138"/>
      <c r="F37" s="138"/>
      <c r="G37" s="142"/>
      <c r="H37" s="99" t="str">
        <f t="shared" si="12"/>
        <v/>
      </c>
      <c r="I37" s="100" t="str">
        <f t="shared" si="13"/>
        <v/>
      </c>
      <c r="J37" s="101">
        <f>SUM(G$14:G37)</f>
        <v>14866</v>
      </c>
      <c r="K37" s="101">
        <f t="shared" si="11"/>
        <v>-2866</v>
      </c>
      <c r="L37" s="102">
        <f t="shared" si="14"/>
        <v>0</v>
      </c>
      <c r="M37" s="103">
        <f t="shared" si="15"/>
        <v>0</v>
      </c>
      <c r="N37" s="241" t="str">
        <f t="shared" si="16"/>
        <v/>
      </c>
      <c r="O37" s="242"/>
      <c r="P37" s="433"/>
      <c r="Q37" s="434"/>
      <c r="R37" s="435"/>
      <c r="S37" s="145"/>
      <c r="T37" s="147"/>
      <c r="U37" s="147"/>
      <c r="V37" s="409"/>
      <c r="W37" s="410"/>
      <c r="X37" s="410"/>
      <c r="Y37" s="411"/>
      <c r="Z37" s="146"/>
      <c r="AA37" s="148"/>
      <c r="AB37" s="147"/>
      <c r="AC37" s="147"/>
      <c r="AD37" s="147"/>
      <c r="AE37" s="151"/>
      <c r="AF37" s="99" t="str">
        <f t="shared" si="17"/>
        <v/>
      </c>
      <c r="AG37" s="100" t="str">
        <f t="shared" si="18"/>
        <v/>
      </c>
      <c r="AH37" s="101">
        <f>SUM(AE$14:AE37)</f>
        <v>14866</v>
      </c>
      <c r="AI37" s="101">
        <f t="shared" si="19"/>
        <v>-2866</v>
      </c>
      <c r="AJ37" s="102">
        <f t="shared" si="20"/>
        <v>0</v>
      </c>
      <c r="AK37" s="103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14866</v>
      </c>
      <c r="BG37" s="101">
        <f t="shared" si="25"/>
        <v>-2866</v>
      </c>
      <c r="BH37" s="102">
        <f t="shared" si="26"/>
        <v>0</v>
      </c>
      <c r="BI37" s="103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14866</v>
      </c>
      <c r="CE37" s="101">
        <f t="shared" si="31"/>
        <v>-2866</v>
      </c>
      <c r="CF37" s="102">
        <f t="shared" si="32"/>
        <v>0</v>
      </c>
      <c r="CG37" s="103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">
      <c r="B38" s="137"/>
      <c r="C38" s="139"/>
      <c r="D38" s="138"/>
      <c r="E38" s="138"/>
      <c r="F38" s="138"/>
      <c r="G38" s="142"/>
      <c r="H38" s="99" t="str">
        <f t="shared" si="12"/>
        <v/>
      </c>
      <c r="I38" s="100" t="str">
        <f t="shared" si="13"/>
        <v/>
      </c>
      <c r="J38" s="101">
        <f>SUM(G$14:G38)</f>
        <v>14866</v>
      </c>
      <c r="K38" s="101">
        <f t="shared" si="11"/>
        <v>-2866</v>
      </c>
      <c r="L38" s="102">
        <f t="shared" si="14"/>
        <v>0</v>
      </c>
      <c r="M38" s="103">
        <f t="shared" si="15"/>
        <v>0</v>
      </c>
      <c r="N38" s="241" t="str">
        <f t="shared" si="16"/>
        <v/>
      </c>
      <c r="O38" s="242"/>
      <c r="P38" s="433"/>
      <c r="Q38" s="434"/>
      <c r="R38" s="435"/>
      <c r="S38" s="145"/>
      <c r="T38" s="147"/>
      <c r="U38" s="147"/>
      <c r="V38" s="409"/>
      <c r="W38" s="410"/>
      <c r="X38" s="410"/>
      <c r="Y38" s="411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14866</v>
      </c>
      <c r="AI38" s="101">
        <f t="shared" si="19"/>
        <v>-2866</v>
      </c>
      <c r="AJ38" s="102">
        <f t="shared" si="20"/>
        <v>0</v>
      </c>
      <c r="AK38" s="103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14866</v>
      </c>
      <c r="BG38" s="101">
        <f t="shared" si="25"/>
        <v>-2866</v>
      </c>
      <c r="BH38" s="102">
        <f t="shared" si="26"/>
        <v>0</v>
      </c>
      <c r="BI38" s="103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14866</v>
      </c>
      <c r="CE38" s="101">
        <f t="shared" si="31"/>
        <v>-2866</v>
      </c>
      <c r="CF38" s="102">
        <f t="shared" si="32"/>
        <v>0</v>
      </c>
      <c r="CG38" s="103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">
      <c r="B39" s="9"/>
      <c r="C39" s="15"/>
      <c r="D39" s="10"/>
      <c r="E39" s="10"/>
      <c r="F39" s="10"/>
      <c r="G39" s="52"/>
      <c r="H39" s="99" t="str">
        <f t="shared" si="12"/>
        <v/>
      </c>
      <c r="I39" s="100" t="str">
        <f t="shared" si="13"/>
        <v/>
      </c>
      <c r="J39" s="101">
        <f>SUM(G$14:G39)</f>
        <v>14866</v>
      </c>
      <c r="K39" s="101">
        <f t="shared" si="11"/>
        <v>-2866</v>
      </c>
      <c r="L39" s="102">
        <f t="shared" si="14"/>
        <v>0</v>
      </c>
      <c r="M39" s="103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14866</v>
      </c>
      <c r="AI39" s="101">
        <f t="shared" si="19"/>
        <v>-2866</v>
      </c>
      <c r="AJ39" s="102">
        <f t="shared" si="20"/>
        <v>0</v>
      </c>
      <c r="AK39" s="103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14866</v>
      </c>
      <c r="BG39" s="101">
        <f t="shared" si="25"/>
        <v>-2866</v>
      </c>
      <c r="BH39" s="102">
        <f t="shared" si="26"/>
        <v>0</v>
      </c>
      <c r="BI39" s="103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14866</v>
      </c>
      <c r="CE39" s="101">
        <f t="shared" si="31"/>
        <v>-2866</v>
      </c>
      <c r="CF39" s="102">
        <f t="shared" si="32"/>
        <v>0</v>
      </c>
      <c r="CG39" s="103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">
      <c r="B40" s="57"/>
      <c r="C40" s="58"/>
      <c r="D40" s="26"/>
      <c r="E40" s="26"/>
      <c r="F40" s="26"/>
      <c r="G40" s="52"/>
      <c r="H40" s="99" t="str">
        <f t="shared" si="12"/>
        <v/>
      </c>
      <c r="I40" s="100" t="str">
        <f t="shared" si="13"/>
        <v/>
      </c>
      <c r="J40" s="101">
        <f>SUM(G$14:G40)</f>
        <v>14866</v>
      </c>
      <c r="K40" s="101">
        <f t="shared" si="11"/>
        <v>-2866</v>
      </c>
      <c r="L40" s="102">
        <f t="shared" si="14"/>
        <v>0</v>
      </c>
      <c r="M40" s="103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14866</v>
      </c>
      <c r="AI40" s="101">
        <f t="shared" si="19"/>
        <v>-2866</v>
      </c>
      <c r="AJ40" s="102">
        <f t="shared" si="20"/>
        <v>0</v>
      </c>
      <c r="AK40" s="103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14866</v>
      </c>
      <c r="BG40" s="101">
        <f t="shared" si="25"/>
        <v>-2866</v>
      </c>
      <c r="BH40" s="102">
        <f t="shared" si="26"/>
        <v>0</v>
      </c>
      <c r="BI40" s="103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14866</v>
      </c>
      <c r="CE40" s="101">
        <f t="shared" si="31"/>
        <v>-2866</v>
      </c>
      <c r="CF40" s="102">
        <f t="shared" si="32"/>
        <v>0</v>
      </c>
      <c r="CG40" s="103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25">
      <c r="B41" s="406" t="s">
        <v>0</v>
      </c>
      <c r="C41" s="407"/>
      <c r="D41" s="408"/>
      <c r="E41" s="115">
        <f>SUM(E15:E40)</f>
        <v>36</v>
      </c>
      <c r="F41" s="115">
        <f>SUM(F15:F40)</f>
        <v>18</v>
      </c>
      <c r="G41" s="116">
        <f>SUM(G15:G40)</f>
        <v>14866</v>
      </c>
      <c r="H41" s="117">
        <f>SUM(H15:H40)</f>
        <v>4.961216198390713</v>
      </c>
      <c r="I41" s="115">
        <f>IF(X4="",0,(SUM(I15:I40)-X4))</f>
        <v>58.5</v>
      </c>
      <c r="J41" s="116">
        <f>J40</f>
        <v>14866</v>
      </c>
      <c r="K41" s="116">
        <f>K40</f>
        <v>-2866</v>
      </c>
      <c r="L41" s="115">
        <f>SUM(L15:L40)</f>
        <v>23220</v>
      </c>
      <c r="M41" s="112" t="s">
        <v>0</v>
      </c>
      <c r="N41" s="389" t="s">
        <v>0</v>
      </c>
      <c r="O41" s="390"/>
      <c r="P41" s="399"/>
      <c r="Q41" s="400"/>
      <c r="R41" s="400"/>
      <c r="S41" s="123">
        <f>SUM(S15:S40)</f>
        <v>22.5</v>
      </c>
      <c r="T41" s="112"/>
      <c r="U41" s="124">
        <f>SUM(U15:U40)</f>
        <v>124</v>
      </c>
      <c r="V41" s="394" t="s">
        <v>36</v>
      </c>
      <c r="W41" s="395"/>
      <c r="X41" s="395"/>
      <c r="Y41" s="396"/>
      <c r="Z41" s="66"/>
      <c r="AA41" s="67"/>
      <c r="AB41" s="68" t="s">
        <v>0</v>
      </c>
      <c r="AC41" s="115">
        <f>SUM(AC14:AC40)</f>
        <v>36</v>
      </c>
      <c r="AD41" s="115">
        <f>SUM(AD14:AD40)</f>
        <v>18</v>
      </c>
      <c r="AE41" s="116">
        <f>SUM(AE14:AE40)</f>
        <v>14866</v>
      </c>
      <c r="AF41" s="117">
        <f>SUM(AF14:AF40)</f>
        <v>4.961216198390713</v>
      </c>
      <c r="AG41" s="115">
        <f>SUM(AG14:AG40)</f>
        <v>58.5</v>
      </c>
      <c r="AH41" s="116">
        <f>AH40</f>
        <v>14866</v>
      </c>
      <c r="AI41" s="116">
        <f>AI40</f>
        <v>-2866</v>
      </c>
      <c r="AJ41" s="115">
        <f>SUM(AJ14:AJ40)</f>
        <v>23220</v>
      </c>
      <c r="AK41" s="68" t="s">
        <v>0</v>
      </c>
      <c r="AL41" s="226" t="s">
        <v>0</v>
      </c>
      <c r="AM41" s="227"/>
      <c r="AN41" s="228"/>
      <c r="AO41" s="229"/>
      <c r="AP41" s="229"/>
      <c r="AQ41" s="115">
        <f>SUM(AQ14:AQ40)</f>
        <v>22.5</v>
      </c>
      <c r="AR41" s="68"/>
      <c r="AS41" s="126">
        <f>SUM(AS14:AS40)</f>
        <v>124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5">
        <f>SUM(BA14:BA40)</f>
        <v>36</v>
      </c>
      <c r="BB41" s="115">
        <f>SUM(BB14:BB40)</f>
        <v>18</v>
      </c>
      <c r="BC41" s="116">
        <f>SUM(BC14:BC40)</f>
        <v>14866</v>
      </c>
      <c r="BD41" s="117">
        <f>SUM(BD14:BD40)</f>
        <v>4.961216198390713</v>
      </c>
      <c r="BE41" s="115">
        <f>SUM(BE14:BE40)</f>
        <v>58.5</v>
      </c>
      <c r="BF41" s="116">
        <f>BF40</f>
        <v>14866</v>
      </c>
      <c r="BG41" s="116">
        <f>BG40</f>
        <v>-2866</v>
      </c>
      <c r="BH41" s="115">
        <f>SUM(BH14:BH40)</f>
        <v>23220</v>
      </c>
      <c r="BI41" s="68" t="s">
        <v>0</v>
      </c>
      <c r="BJ41" s="226" t="s">
        <v>0</v>
      </c>
      <c r="BK41" s="227"/>
      <c r="BL41" s="228"/>
      <c r="BM41" s="229"/>
      <c r="BN41" s="229"/>
      <c r="BO41" s="115">
        <f>SUM(BO14:BO40)</f>
        <v>22.5</v>
      </c>
      <c r="BP41" s="115"/>
      <c r="BQ41" s="126">
        <f>SUM(BQ14:BQ40)</f>
        <v>124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5">
        <f>SUM(BY14:BY40)</f>
        <v>36</v>
      </c>
      <c r="BZ41" s="115">
        <f>SUM(BZ14:BZ40)</f>
        <v>18</v>
      </c>
      <c r="CA41" s="116">
        <f>SUM(CA14:CA40)</f>
        <v>14866</v>
      </c>
      <c r="CB41" s="117">
        <f>SUM(CB14:CB40)</f>
        <v>4.961216198390713</v>
      </c>
      <c r="CC41" s="115">
        <f>SUM(CC14:CC40)</f>
        <v>58.5</v>
      </c>
      <c r="CD41" s="116">
        <f>CD40</f>
        <v>14866</v>
      </c>
      <c r="CE41" s="116">
        <f>CE40</f>
        <v>-2866</v>
      </c>
      <c r="CF41" s="115">
        <f>SUM(CF14:CF40)</f>
        <v>23220</v>
      </c>
      <c r="CG41" s="68" t="s">
        <v>0</v>
      </c>
      <c r="CH41" s="226" t="s">
        <v>0</v>
      </c>
      <c r="CI41" s="227"/>
      <c r="CJ41" s="228"/>
      <c r="CK41" s="229"/>
      <c r="CL41" s="229"/>
      <c r="CM41" s="115">
        <f>SUM(CM14:CM40)</f>
        <v>22.5</v>
      </c>
      <c r="CN41" s="115"/>
      <c r="CO41" s="126">
        <f>SUM(CO14:CO40)</f>
        <v>124</v>
      </c>
      <c r="CP41" s="230" t="s">
        <v>72</v>
      </c>
      <c r="CQ41" s="231"/>
      <c r="CR41" s="231"/>
      <c r="CS41" s="232"/>
    </row>
    <row r="42" spans="2:97" ht="24" customHeight="1" thickBot="1" x14ac:dyDescent="0.25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">
      <c r="B43" s="214" t="s">
        <v>59</v>
      </c>
      <c r="C43" s="215"/>
      <c r="D43" s="91">
        <f>IF(CF41=0,"",CF41)</f>
        <v>23220</v>
      </c>
      <c r="E43" s="171" t="s">
        <v>58</v>
      </c>
      <c r="F43" s="171"/>
      <c r="G43" s="172"/>
      <c r="H43" s="79">
        <v>14563</v>
      </c>
      <c r="I43" s="80">
        <v>1</v>
      </c>
      <c r="J43" s="216" t="s">
        <v>32</v>
      </c>
      <c r="K43" s="217"/>
      <c r="L43" s="95">
        <f>CF43</f>
        <v>11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1">
        <f>IF($D$43="","",$D$43)</f>
        <v>23220</v>
      </c>
      <c r="AC43" s="171" t="s">
        <v>58</v>
      </c>
      <c r="AD43" s="171"/>
      <c r="AE43" s="172"/>
      <c r="AF43" s="160">
        <f>IF($H$43="","",$H$43)</f>
        <v>14563</v>
      </c>
      <c r="AG43" s="80">
        <v>1</v>
      </c>
      <c r="AH43" s="216" t="s">
        <v>32</v>
      </c>
      <c r="AI43" s="217"/>
      <c r="AJ43" s="95">
        <f>CF43</f>
        <v>11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1">
        <f>IF($D$43="","",$D$43)</f>
        <v>23220</v>
      </c>
      <c r="BA43" s="171" t="s">
        <v>58</v>
      </c>
      <c r="BB43" s="171"/>
      <c r="BC43" s="172"/>
      <c r="BD43" s="160">
        <f>IF($H$43="","",$H$43)</f>
        <v>14563</v>
      </c>
      <c r="BE43" s="80">
        <v>1</v>
      </c>
      <c r="BF43" s="216" t="s">
        <v>32</v>
      </c>
      <c r="BG43" s="217"/>
      <c r="BH43" s="95">
        <f>CF43</f>
        <v>11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1">
        <f>IF($D$43="","",$D$43)</f>
        <v>23220</v>
      </c>
      <c r="BY43" s="171" t="s">
        <v>58</v>
      </c>
      <c r="BZ43" s="171"/>
      <c r="CA43" s="172"/>
      <c r="CB43" s="160">
        <f>IF($H$43="","",$H$43)</f>
        <v>14563</v>
      </c>
      <c r="CC43" s="80">
        <v>1</v>
      </c>
      <c r="CD43" s="216" t="s">
        <v>32</v>
      </c>
      <c r="CE43" s="217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11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25">
      <c r="B44" s="206" t="s">
        <v>44</v>
      </c>
      <c r="C44" s="207"/>
      <c r="D44" s="92">
        <f>IF(D43="","",(D45/D43))</f>
        <v>0.6402239448751077</v>
      </c>
      <c r="E44" s="164" t="s">
        <v>54</v>
      </c>
      <c r="F44" s="164"/>
      <c r="G44" s="165"/>
      <c r="H44" s="93">
        <f>IF(CO41=0,"",CO41)</f>
        <v>124</v>
      </c>
      <c r="I44" s="71">
        <v>2</v>
      </c>
      <c r="J44" s="194" t="s">
        <v>33</v>
      </c>
      <c r="K44" s="195"/>
      <c r="L44" s="96">
        <f>$CF$44</f>
        <v>5.5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2">
        <f>IF($D$44="","",$D$44)</f>
        <v>0.6402239448751077</v>
      </c>
      <c r="AC44" s="164" t="s">
        <v>54</v>
      </c>
      <c r="AD44" s="164"/>
      <c r="AE44" s="165"/>
      <c r="AF44" s="93">
        <f>IF($H$44="","",$H$44)</f>
        <v>124</v>
      </c>
      <c r="AG44" s="71">
        <v>2</v>
      </c>
      <c r="AH44" s="194" t="s">
        <v>33</v>
      </c>
      <c r="AI44" s="195"/>
      <c r="AJ44" s="96">
        <f>$CF$44</f>
        <v>5.5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2">
        <f>IF($D$44="","",$D$44)</f>
        <v>0.6402239448751077</v>
      </c>
      <c r="BA44" s="164" t="s">
        <v>54</v>
      </c>
      <c r="BB44" s="164"/>
      <c r="BC44" s="165"/>
      <c r="BD44" s="93">
        <f>IF($H$44="","",$H$44)</f>
        <v>124</v>
      </c>
      <c r="BE44" s="71">
        <v>2</v>
      </c>
      <c r="BF44" s="194" t="s">
        <v>33</v>
      </c>
      <c r="BG44" s="195"/>
      <c r="BH44" s="96">
        <f>$CF$44</f>
        <v>5.5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2">
        <f>IF($D$44="","",$D$44)</f>
        <v>0.6402239448751077</v>
      </c>
      <c r="BY44" s="164" t="s">
        <v>54</v>
      </c>
      <c r="BZ44" s="164"/>
      <c r="CA44" s="165"/>
      <c r="CB44" s="93">
        <f>IF($H$44="","",$H$44)</f>
        <v>124</v>
      </c>
      <c r="CC44" s="71">
        <v>2</v>
      </c>
      <c r="CD44" s="194" t="s">
        <v>33</v>
      </c>
      <c r="CE44" s="195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5.5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">
      <c r="B45" s="208" t="s">
        <v>60</v>
      </c>
      <c r="C45" s="209"/>
      <c r="D45" s="93">
        <f>IF(CA41=0,"",CA41)</f>
        <v>14866</v>
      </c>
      <c r="E45" s="164" t="s">
        <v>55</v>
      </c>
      <c r="F45" s="164"/>
      <c r="G45" s="165"/>
      <c r="H45" s="93">
        <f>IF(P4="","",(P4*2))</f>
        <v>60</v>
      </c>
      <c r="I45" s="71">
        <v>3</v>
      </c>
      <c r="J45" s="210" t="s">
        <v>34</v>
      </c>
      <c r="K45" s="211"/>
      <c r="L45" s="97">
        <f>$CF$45</f>
        <v>3</v>
      </c>
      <c r="M45" s="385">
        <v>42073</v>
      </c>
      <c r="N45" s="386"/>
      <c r="O45" s="412" t="s">
        <v>86</v>
      </c>
      <c r="P45" s="413"/>
      <c r="Q45" s="397" t="s">
        <v>87</v>
      </c>
      <c r="R45" s="398"/>
      <c r="S45" s="397" t="s">
        <v>88</v>
      </c>
      <c r="T45" s="398"/>
      <c r="U45" s="397" t="s">
        <v>89</v>
      </c>
      <c r="V45" s="398"/>
      <c r="W45" s="414"/>
      <c r="X45" s="415"/>
      <c r="Y45" s="416"/>
      <c r="Z45" s="208" t="s">
        <v>60</v>
      </c>
      <c r="AA45" s="209"/>
      <c r="AB45" s="93">
        <f>IF($D$45="","",$D$45)</f>
        <v>14866</v>
      </c>
      <c r="AC45" s="164" t="s">
        <v>55</v>
      </c>
      <c r="AD45" s="164"/>
      <c r="AE45" s="165"/>
      <c r="AF45" s="93">
        <f>IF($H$45="","",$H$45)</f>
        <v>60</v>
      </c>
      <c r="AG45" s="71">
        <v>3</v>
      </c>
      <c r="AH45" s="210" t="s">
        <v>34</v>
      </c>
      <c r="AI45" s="211"/>
      <c r="AJ45" s="97">
        <f>$CF$45</f>
        <v>3</v>
      </c>
      <c r="AK45" s="212">
        <f>IF($M$45="","",$M$45)</f>
        <v>42073</v>
      </c>
      <c r="AL45" s="213"/>
      <c r="AM45" s="187" t="str">
        <f>IF($O$45="","",$O$45)</f>
        <v>700 A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JC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3">
        <f>IF($D$45="","",$D$45)</f>
        <v>14866</v>
      </c>
      <c r="BA45" s="164" t="s">
        <v>55</v>
      </c>
      <c r="BB45" s="164"/>
      <c r="BC45" s="165"/>
      <c r="BD45" s="93">
        <f>IF($H$45="","",$H$45)</f>
        <v>60</v>
      </c>
      <c r="BE45" s="71">
        <v>3</v>
      </c>
      <c r="BF45" s="210" t="s">
        <v>34</v>
      </c>
      <c r="BG45" s="211"/>
      <c r="BH45" s="97">
        <f>$CF$45</f>
        <v>3</v>
      </c>
      <c r="BI45" s="212">
        <f>IF($M$45="","",$M$45)</f>
        <v>42073</v>
      </c>
      <c r="BJ45" s="213"/>
      <c r="BK45" s="187" t="str">
        <f>IF($O$45="","",$O$45)</f>
        <v>700 A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JC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3">
        <f>IF($D$45="","",$D$45)</f>
        <v>14866</v>
      </c>
      <c r="BY45" s="164" t="s">
        <v>55</v>
      </c>
      <c r="BZ45" s="164"/>
      <c r="CA45" s="165"/>
      <c r="CB45" s="93">
        <f>IF($H$45="","",$H$45)</f>
        <v>60</v>
      </c>
      <c r="CC45" s="71">
        <v>3</v>
      </c>
      <c r="CD45" s="210" t="s">
        <v>34</v>
      </c>
      <c r="CE45" s="211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3</v>
      </c>
      <c r="CG45" s="212">
        <f>IF($M$45="","",$M$45)</f>
        <v>42073</v>
      </c>
      <c r="CH45" s="213"/>
      <c r="CI45" s="187" t="str">
        <f>IF($O$45="","",$O$45)</f>
        <v>700 A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JC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">
      <c r="B46" s="154"/>
      <c r="C46" s="155"/>
      <c r="D46" s="156"/>
      <c r="E46" s="164" t="s">
        <v>56</v>
      </c>
      <c r="F46" s="164"/>
      <c r="G46" s="165"/>
      <c r="H46" s="93">
        <f>IF(D45="","",((H43+H44+H45)-D45))</f>
        <v>-119</v>
      </c>
      <c r="I46" s="71">
        <v>4</v>
      </c>
      <c r="J46" s="194" t="s">
        <v>37</v>
      </c>
      <c r="K46" s="195"/>
      <c r="L46" s="97">
        <f>$CF$46</f>
        <v>1.5</v>
      </c>
      <c r="M46" s="366"/>
      <c r="N46" s="367"/>
      <c r="O46" s="404"/>
      <c r="P46" s="405"/>
      <c r="Q46" s="387"/>
      <c r="R46" s="388"/>
      <c r="S46" s="387"/>
      <c r="T46" s="388"/>
      <c r="U46" s="387"/>
      <c r="V46" s="388"/>
      <c r="W46" s="401"/>
      <c r="X46" s="402"/>
      <c r="Y46" s="403"/>
      <c r="Z46" s="86"/>
      <c r="AA46" s="87"/>
      <c r="AB46" s="88"/>
      <c r="AC46" s="164" t="s">
        <v>56</v>
      </c>
      <c r="AD46" s="164"/>
      <c r="AE46" s="165"/>
      <c r="AF46" s="93">
        <f>IF($H$46="","",$H$46)</f>
        <v>-119</v>
      </c>
      <c r="AG46" s="71">
        <v>4</v>
      </c>
      <c r="AH46" s="194" t="s">
        <v>37</v>
      </c>
      <c r="AI46" s="195"/>
      <c r="AJ46" s="97">
        <f>$CF$46</f>
        <v>1.5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6"/>
      <c r="AY46" s="87"/>
      <c r="AZ46" s="88"/>
      <c r="BA46" s="164" t="s">
        <v>56</v>
      </c>
      <c r="BB46" s="164"/>
      <c r="BC46" s="165"/>
      <c r="BD46" s="93">
        <f>IF($H$46="","",$H$46)</f>
        <v>-119</v>
      </c>
      <c r="BE46" s="71">
        <v>4</v>
      </c>
      <c r="BF46" s="194" t="s">
        <v>37</v>
      </c>
      <c r="BG46" s="195"/>
      <c r="BH46" s="97">
        <f>$CF$46</f>
        <v>1.5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6"/>
      <c r="BW46" s="87"/>
      <c r="BX46" s="88"/>
      <c r="BY46" s="164" t="s">
        <v>56</v>
      </c>
      <c r="BZ46" s="164"/>
      <c r="CA46" s="165"/>
      <c r="CB46" s="93">
        <f>IF($H$46="","",$H$46)</f>
        <v>-119</v>
      </c>
      <c r="CC46" s="71">
        <v>4</v>
      </c>
      <c r="CD46" s="194" t="s">
        <v>37</v>
      </c>
      <c r="CE46" s="195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1.5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25">
      <c r="B47" s="157"/>
      <c r="C47" s="158"/>
      <c r="D47" s="159"/>
      <c r="E47" s="166" t="s">
        <v>57</v>
      </c>
      <c r="F47" s="167"/>
      <c r="G47" s="168"/>
      <c r="H47" s="94">
        <f>IF(H46="","",(IF(H46&gt;0,(H46*M8)*(-1),ABS(H46*M8))))</f>
        <v>6.0213999999999999</v>
      </c>
      <c r="I47" s="72">
        <v>5</v>
      </c>
      <c r="J47" s="178" t="s">
        <v>42</v>
      </c>
      <c r="K47" s="179"/>
      <c r="L47" s="98">
        <f>$CF$47</f>
        <v>0</v>
      </c>
      <c r="M47" s="368"/>
      <c r="N47" s="369"/>
      <c r="O47" s="383"/>
      <c r="P47" s="384"/>
      <c r="Q47" s="381"/>
      <c r="R47" s="382"/>
      <c r="S47" s="381"/>
      <c r="T47" s="382"/>
      <c r="U47" s="381"/>
      <c r="V47" s="382"/>
      <c r="W47" s="391"/>
      <c r="X47" s="392"/>
      <c r="Y47" s="393"/>
      <c r="Z47" s="74"/>
      <c r="AA47" s="75"/>
      <c r="AB47" s="62"/>
      <c r="AC47" s="166" t="s">
        <v>57</v>
      </c>
      <c r="AD47" s="167"/>
      <c r="AE47" s="168"/>
      <c r="AF47" s="94">
        <f>IF($H$47="","",$H$47)</f>
        <v>6.0213999999999999</v>
      </c>
      <c r="AG47" s="72">
        <v>5</v>
      </c>
      <c r="AH47" s="178" t="s">
        <v>42</v>
      </c>
      <c r="AI47" s="179"/>
      <c r="AJ47" s="98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4">
        <f>IF($H$47="","",$H$47)</f>
        <v>6.0213999999999999</v>
      </c>
      <c r="BE47" s="72">
        <v>5</v>
      </c>
      <c r="BF47" s="178" t="s">
        <v>42</v>
      </c>
      <c r="BG47" s="179"/>
      <c r="BH47" s="98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4">
        <f>IF($H$47="","",$H$47)</f>
        <v>6.0213999999999999</v>
      </c>
      <c r="CC47" s="72">
        <v>5</v>
      </c>
      <c r="CD47" s="178" t="s">
        <v>42</v>
      </c>
      <c r="CE47" s="179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3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2015-03-17T15:04:14Z</cp:lastPrinted>
  <dcterms:created xsi:type="dcterms:W3CDTF">2004-06-10T22:10:31Z</dcterms:created>
  <dcterms:modified xsi:type="dcterms:W3CDTF">2015-03-24T20:28:53Z</dcterms:modified>
</cp:coreProperties>
</file>