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31" i="51" l="1"/>
  <c r="G31" i="51"/>
  <c r="F31" i="51"/>
  <c r="E31" i="51"/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H22" i="51" s="1"/>
  <c r="CF23" i="51"/>
  <c r="CH23" i="51" s="1"/>
  <c r="CF24" i="51"/>
  <c r="CF25" i="51"/>
  <c r="CH25" i="51" s="1"/>
  <c r="CF26" i="51"/>
  <c r="CH26" i="51" s="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N39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 l="1"/>
  <c r="BF28" i="51"/>
  <c r="BF18" i="51"/>
  <c r="BF37" i="51"/>
  <c r="BF31" i="51"/>
  <c r="BF26" i="51"/>
  <c r="BF27" i="51"/>
  <c r="BF32" i="51"/>
  <c r="BF16" i="51"/>
  <c r="BF23" i="51"/>
  <c r="BF36" i="51"/>
  <c r="BF20" i="51"/>
  <c r="BF35" i="51"/>
  <c r="BF21" i="51"/>
  <c r="BF34" i="5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9" i="51" l="1"/>
  <c r="CD40" i="51"/>
  <c r="CD32" i="51"/>
  <c r="CD39" i="51"/>
  <c r="CD36" i="51"/>
  <c r="CD17" i="51"/>
  <c r="CD34" i="51"/>
  <c r="CD37" i="51"/>
  <c r="CD16" i="51"/>
  <c r="CD26" i="51"/>
  <c r="CD23" i="51"/>
  <c r="CD21" i="51"/>
  <c r="CD24" i="51"/>
  <c r="CD30" i="51"/>
  <c r="CD31" i="51"/>
  <c r="CD33" i="51"/>
  <c r="CD20" i="51"/>
  <c r="CD18" i="51"/>
  <c r="CD15" i="51"/>
  <c r="CD35" i="51"/>
  <c r="CD25" i="51"/>
  <c r="CD28" i="51"/>
  <c r="CD22" i="51"/>
  <c r="CD38" i="51"/>
  <c r="CD27" i="51"/>
  <c r="CA41" i="51"/>
  <c r="D45" i="51" s="1"/>
  <c r="AZ45" i="51" s="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<sst xmlns="http://schemas.openxmlformats.org/spreadsheetml/2006/main" count="341" uniqueCount="112">
  <si>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</si>
  <si>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</si>
  <si>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</si>
  <si>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</si>
  <si>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</si>
  <si>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</si>
  <si>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</si>
  <si>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</si>
  <si>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</si>
  <si>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</si>
  <si>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</si>
  <si>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</si>
  <si>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</si>
  <si>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</si>
  <si>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</si>
  <si>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</si>
  <si>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</si>
  <si>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</si>
  <si>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</si>
  <si>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</si>
  <si>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</si>
  <si>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</si>
  <si>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</si>
  <si>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</si>
  <si>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</si>
  <si>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</si>
  <si>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</si>
  <si>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</si>
  <si>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</si>
  <si>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</si>
  <si>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</si>
  <si>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</si>
  <si>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</si>
  <si>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</si>
  <si>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</si>
  <si>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</si>
  <si>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</si>
  <si>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</si>
  <si>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</si>
  <si>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</si>
  <si>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</si>
  <si>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</si>
  <si>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</si>
  <si>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</si>
  <si>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</si>
  <si>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</si>
  <si>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</si>
  <si>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</si>
  <si>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</si>
  <si>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</si>
  <si>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</si>
  <si>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</si>
  <si>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</si>
  <si>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</si>
  <si>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</si>
  <si>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</si>
  <si>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</si>
  <si>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</si>
  <si>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</si>
  <si>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</si>
  <si>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</si>
  <si>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</si>
  <si>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</si>
  <si>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</si>
  <si>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</si>
  <si>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</si>
  <si>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</si>
  <si>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</si>
  <si>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</si>
  <si>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</si>
  <si>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</si>
  <si>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</si>
  <si>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</si>
  <si>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</si>
  <si>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</si>
  <si>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</si>
  <si>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SF5001-20</t>
  </si>
  <si>
    <t>A02042-0028</t>
  </si>
  <si>
    <t>Standard     2"</t>
  </si>
  <si>
    <t>A14</t>
  </si>
  <si>
    <t>Jim/Jeff</t>
  </si>
  <si>
    <t>Jeff Trout trainee</t>
  </si>
  <si>
    <t>J</t>
  </si>
  <si>
    <t>JS</t>
  </si>
  <si>
    <t>Training Jeff Trout</t>
  </si>
  <si>
    <t>JT</t>
  </si>
  <si>
    <t>Turned in fair/training Jeff Trout</t>
  </si>
  <si>
    <t>1st article/mvd from 8 spindle</t>
  </si>
  <si>
    <t>EB</t>
  </si>
  <si>
    <t>Work on A6</t>
  </si>
  <si>
    <t>yes</t>
  </si>
  <si>
    <t>ok</t>
  </si>
  <si>
    <t>VG</t>
  </si>
  <si>
    <t>adj made/ok</t>
  </si>
  <si>
    <t>Reamer</t>
  </si>
  <si>
    <t>Reset thread rolls</t>
  </si>
  <si>
    <t>ED</t>
  </si>
  <si>
    <t>Problems with form tool</t>
  </si>
  <si>
    <t xml:space="preserve">Jim </t>
  </si>
  <si>
    <t>DE</t>
  </si>
  <si>
    <t>ACT reviewed at 9.5/265 pcs per hr</t>
  </si>
  <si>
    <t>Jim</t>
  </si>
  <si>
    <t>Work on chucks</t>
  </si>
  <si>
    <t>70552E</t>
  </si>
  <si>
    <r>
      <rPr>
        <b/>
        <sz val="9"/>
        <color indexed="8"/>
        <rFont val="Arial"/>
        <family val="2"/>
      </rPr>
      <t>E21</t>
    </r>
    <r>
      <rPr>
        <sz val="9"/>
        <color indexed="8"/>
        <rFont val="Arial"/>
        <family val="2"/>
      </rPr>
      <t>, Trainee Jeff T/3rd machine</t>
    </r>
  </si>
  <si>
    <r>
      <t xml:space="preserve">K22, </t>
    </r>
    <r>
      <rPr>
        <sz val="9"/>
        <color indexed="8"/>
        <rFont val="Arial"/>
        <family val="2"/>
      </rPr>
      <t>Work on threading/maint wrk on</t>
    </r>
  </si>
  <si>
    <t>elec. Trip switch</t>
  </si>
  <si>
    <t>Training Jeff Trout/3rd machine</t>
  </si>
  <si>
    <t>JOB IN</t>
  </si>
  <si>
    <t>JOB OUT</t>
  </si>
  <si>
    <t>Left early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</si>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</sst>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9" sqref="E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A14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A14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A14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82</v>
      </c>
      <c r="K4" s="4"/>
      <c r="L4" s="81" t="s">
        <v>27</v>
      </c>
      <c r="M4" s="50">
        <v>29.31</v>
      </c>
      <c r="N4" s="357" t="s">
        <v>14</v>
      </c>
      <c r="O4" s="358"/>
      <c r="P4" s="296">
        <f>IF(M6="","",(ROUNDUP((C10*M8/M4/M6),0)*M6))</f>
        <v>168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29.5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J</v>
      </c>
      <c r="AI4" s="4"/>
      <c r="AJ4" s="81" t="s">
        <v>27</v>
      </c>
      <c r="AK4" s="106">
        <f>IF($M$4="","",$M$4)</f>
        <v>29.31</v>
      </c>
      <c r="AL4" s="357" t="s">
        <v>14</v>
      </c>
      <c r="AM4" s="358"/>
      <c r="AN4" s="296">
        <f>IF($P$4="","",$P$4)</f>
        <v>168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29.5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J</v>
      </c>
      <c r="BG4" s="4"/>
      <c r="BH4" s="81" t="s">
        <v>27</v>
      </c>
      <c r="BI4" s="106">
        <f>IF($M$4="","",$M$4)</f>
        <v>29.31</v>
      </c>
      <c r="BJ4" s="357" t="s">
        <v>14</v>
      </c>
      <c r="BK4" s="358"/>
      <c r="BL4" s="296">
        <f>IF($P$4="","",$P$4)</f>
        <v>168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29.5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J</v>
      </c>
      <c r="CE4" s="4"/>
      <c r="CF4" s="81" t="s">
        <v>27</v>
      </c>
      <c r="CG4" s="106">
        <f>IF($M$4="","",$M$4)</f>
        <v>29.31</v>
      </c>
      <c r="CH4" s="357" t="s">
        <v>14</v>
      </c>
      <c r="CI4" s="358"/>
      <c r="CJ4" s="296">
        <f>IF($P$4="","",$P$4)</f>
        <v>168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29.5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9" t="s">
        <v>76</v>
      </c>
      <c r="D6" s="430"/>
      <c r="E6" s="431"/>
      <c r="F6" s="4"/>
      <c r="G6" s="39"/>
      <c r="H6" s="324" t="s">
        <v>21</v>
      </c>
      <c r="I6" s="325"/>
      <c r="J6" s="129">
        <v>265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-24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0.5423728813559322</v>
      </c>
      <c r="Y6" s="29"/>
      <c r="Z6" s="77" t="s">
        <v>62</v>
      </c>
      <c r="AA6" s="321" t="str">
        <f>IF($C$6="","",$C$6)</f>
        <v>SF5001-20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265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-24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0.5423728813559322</v>
      </c>
      <c r="AW6" s="29"/>
      <c r="AX6" s="77" t="s">
        <v>62</v>
      </c>
      <c r="AY6" s="321" t="str">
        <f>IF($C$6="","",$C$6)</f>
        <v>SF5001-20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265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-24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0.5423728813559322</v>
      </c>
      <c r="BU6" s="29"/>
      <c r="BV6" s="77" t="s">
        <v>62</v>
      </c>
      <c r="BW6" s="321" t="str">
        <f>IF($C$6="","",$C$6)</f>
        <v>SF5001-20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265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-24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0.5423728813559322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371248</v>
      </c>
      <c r="D8" s="369"/>
      <c r="E8" s="370"/>
      <c r="F8" s="363"/>
      <c r="G8" s="364"/>
      <c r="H8" s="292" t="s">
        <v>78</v>
      </c>
      <c r="I8" s="293"/>
      <c r="J8" s="132">
        <v>9.1</v>
      </c>
      <c r="K8" s="28"/>
      <c r="L8" s="81" t="s">
        <v>28</v>
      </c>
      <c r="M8" s="56">
        <v>0.52290000000000003</v>
      </c>
      <c r="N8" s="294" t="s">
        <v>29</v>
      </c>
      <c r="O8" s="295"/>
      <c r="P8" s="296">
        <f>IF(M8="","",M4/M8)</f>
        <v>56.052782558806648</v>
      </c>
      <c r="Q8" s="297"/>
      <c r="R8" s="28"/>
      <c r="S8" s="374" t="s">
        <v>100</v>
      </c>
      <c r="T8" s="375"/>
      <c r="U8" s="375"/>
      <c r="V8" s="375"/>
      <c r="W8" s="375"/>
      <c r="X8" s="376"/>
      <c r="Y8" s="29"/>
      <c r="Z8" s="75" t="s">
        <v>64</v>
      </c>
      <c r="AA8" s="288">
        <f>IF(C8="","",$C$8)</f>
        <v>371248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4">
        <f>IF($J$8="","",$J$8)</f>
        <v>9.1</v>
      </c>
      <c r="AI8" s="28"/>
      <c r="AJ8" s="81" t="s">
        <v>28</v>
      </c>
      <c r="AK8" s="107">
        <f>IF($M$8="","",$M$8)</f>
        <v>0.52290000000000003</v>
      </c>
      <c r="AL8" s="294" t="s">
        <v>29</v>
      </c>
      <c r="AM8" s="295"/>
      <c r="AN8" s="296">
        <f>IF($P$8="","",$P$8)</f>
        <v>56.052782558806648</v>
      </c>
      <c r="AO8" s="297"/>
      <c r="AP8" s="28"/>
      <c r="AQ8" s="298" t="str">
        <f>IF($S$8="","",$S$8)</f>
        <v>ACT reviewed at 9.5/265 pcs per hr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371248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4">
        <f>IF($J$8="","",$J$8)</f>
        <v>9.1</v>
      </c>
      <c r="BG8" s="28"/>
      <c r="BH8" s="81" t="s">
        <v>28</v>
      </c>
      <c r="BI8" s="107">
        <f>IF($M$8="","",$M$8)</f>
        <v>0.52290000000000003</v>
      </c>
      <c r="BJ8" s="294" t="s">
        <v>29</v>
      </c>
      <c r="BK8" s="295"/>
      <c r="BL8" s="296">
        <f>IF($P$8="","",$P$8)</f>
        <v>56.052782558806648</v>
      </c>
      <c r="BM8" s="297"/>
      <c r="BN8" s="28"/>
      <c r="BO8" s="298" t="str">
        <f>IF($S$8="","",$S$8)</f>
        <v>ACT reviewed at 9.5/265 pcs per hr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371248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>
        <f>IF($J$8="","",$J$8)</f>
        <v>9.1</v>
      </c>
      <c r="CE8" s="28"/>
      <c r="CF8" s="81" t="s">
        <v>28</v>
      </c>
      <c r="CG8" s="107">
        <f>IF($M$8="","",$M$8)</f>
        <v>0.52290000000000003</v>
      </c>
      <c r="CH8" s="294" t="s">
        <v>29</v>
      </c>
      <c r="CI8" s="295"/>
      <c r="CJ8" s="296">
        <f>IF($P$8="","",$P$8)</f>
        <v>56.052782558806648</v>
      </c>
      <c r="CK8" s="297"/>
      <c r="CL8" s="28"/>
      <c r="CM8" s="298" t="str">
        <f>IF($S$8="","",$S$8)</f>
        <v>ACT reviewed at 9.5/265 pcs per hr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22">
        <v>9400</v>
      </c>
      <c r="D10" s="422"/>
      <c r="E10" s="423"/>
      <c r="F10" s="361"/>
      <c r="G10" s="362"/>
      <c r="H10" s="292" t="s">
        <v>49</v>
      </c>
      <c r="I10" s="293"/>
      <c r="J10" s="133">
        <v>9.5</v>
      </c>
      <c r="K10" s="162" t="s">
        <v>99</v>
      </c>
      <c r="L10" s="316" t="s">
        <v>41</v>
      </c>
      <c r="M10" s="317"/>
      <c r="N10" s="432" t="s">
        <v>77</v>
      </c>
      <c r="O10" s="433"/>
      <c r="P10" s="433"/>
      <c r="Q10" s="434"/>
      <c r="R10" s="28"/>
      <c r="S10" s="380"/>
      <c r="T10" s="381"/>
      <c r="U10" s="381"/>
      <c r="V10" s="381"/>
      <c r="W10" s="381"/>
      <c r="X10" s="382"/>
      <c r="Y10" s="5"/>
      <c r="Z10" s="76" t="s">
        <v>63</v>
      </c>
      <c r="AA10" s="312">
        <f>IF($C$10="","",$C$10)</f>
        <v>9400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>
        <f>IF($J$10="","",$J$10)</f>
        <v>9.5</v>
      </c>
      <c r="AI10" s="108" t="str">
        <f>IF($K$10="","",$K$10)</f>
        <v>DE</v>
      </c>
      <c r="AJ10" s="316" t="s">
        <v>41</v>
      </c>
      <c r="AK10" s="317"/>
      <c r="AL10" s="318" t="str">
        <f>IF($N$10="","",$N$10)</f>
        <v>A02042-0028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9400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>
        <f>IF($J$10="","",$J$10)</f>
        <v>9.5</v>
      </c>
      <c r="BG10" s="108" t="str">
        <f>IF($K$10="","",$K$10)</f>
        <v>DE</v>
      </c>
      <c r="BH10" s="316" t="s">
        <v>41</v>
      </c>
      <c r="BI10" s="317"/>
      <c r="BJ10" s="318" t="str">
        <f>IF($N$10="","",$N$10)</f>
        <v>A02042-0028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9400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>
        <f>IF($J$10="","",$J$10)</f>
        <v>9.5</v>
      </c>
      <c r="CE10" s="108" t="str">
        <f>IF($K$10="","",$K$10)</f>
        <v>DE</v>
      </c>
      <c r="CF10" s="316" t="s">
        <v>41</v>
      </c>
      <c r="CG10" s="317"/>
      <c r="CH10" s="318" t="str">
        <f>IF($N$10="","",$N$10)</f>
        <v>A02042-0028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6" t="s">
        <v>73</v>
      </c>
      <c r="E14" s="427"/>
      <c r="F14" s="435"/>
      <c r="G14" s="109"/>
      <c r="H14" s="109"/>
      <c r="I14" s="109" t="s">
        <v>0</v>
      </c>
      <c r="J14" s="65">
        <v>0</v>
      </c>
      <c r="K14" s="65">
        <f>C$10</f>
        <v>9400</v>
      </c>
      <c r="L14" s="109" t="s">
        <v>0</v>
      </c>
      <c r="M14" s="109" t="str">
        <f>I14</f>
        <v xml:space="preserve"> </v>
      </c>
      <c r="N14" s="424" t="s">
        <v>0</v>
      </c>
      <c r="O14" s="425"/>
      <c r="P14" s="436"/>
      <c r="Q14" s="437"/>
      <c r="R14" s="425"/>
      <c r="S14" s="111"/>
      <c r="T14" s="112"/>
      <c r="U14" s="112"/>
      <c r="V14" s="426"/>
      <c r="W14" s="427"/>
      <c r="X14" s="427"/>
      <c r="Y14" s="428"/>
      <c r="Z14" s="261" t="s">
        <v>52</v>
      </c>
      <c r="AA14" s="262"/>
      <c r="AB14" s="263"/>
      <c r="AC14" s="117">
        <f>E41</f>
        <v>47</v>
      </c>
      <c r="AD14" s="117">
        <f t="shared" ref="AD14:AI14" si="0">F41</f>
        <v>29.5</v>
      </c>
      <c r="AE14" s="118">
        <f t="shared" si="0"/>
        <v>10454</v>
      </c>
      <c r="AF14" s="119">
        <f>H41</f>
        <v>31.08379733879222</v>
      </c>
      <c r="AG14" s="117">
        <f t="shared" si="0"/>
        <v>76.5</v>
      </c>
      <c r="AH14" s="118">
        <f t="shared" si="0"/>
        <v>10454</v>
      </c>
      <c r="AI14" s="118">
        <f t="shared" si="0"/>
        <v>-1054</v>
      </c>
      <c r="AJ14" s="120">
        <f>L41</f>
        <v>12455</v>
      </c>
      <c r="AK14" s="64"/>
      <c r="AL14" s="264"/>
      <c r="AM14" s="265"/>
      <c r="AN14" s="266"/>
      <c r="AO14" s="267"/>
      <c r="AP14" s="268"/>
      <c r="AQ14" s="123">
        <f>S41</f>
        <v>29.5</v>
      </c>
      <c r="AR14" s="63"/>
      <c r="AS14" s="120">
        <f>U41</f>
        <v>135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47</v>
      </c>
      <c r="BB14" s="117">
        <f t="shared" ref="BB14" si="1">AD41</f>
        <v>29.5</v>
      </c>
      <c r="BC14" s="118">
        <f t="shared" ref="BC14" si="2">AE41</f>
        <v>10454</v>
      </c>
      <c r="BD14" s="119">
        <f>AF41</f>
        <v>31.08379733879222</v>
      </c>
      <c r="BE14" s="117">
        <f t="shared" ref="BE14" si="3">AG41</f>
        <v>76.5</v>
      </c>
      <c r="BF14" s="118">
        <f t="shared" ref="BF14" si="4">AH41</f>
        <v>10454</v>
      </c>
      <c r="BG14" s="118">
        <f t="shared" ref="BG14" si="5">AI41</f>
        <v>-1054</v>
      </c>
      <c r="BH14" s="120">
        <f>AJ41</f>
        <v>12455</v>
      </c>
      <c r="BI14" s="64"/>
      <c r="BJ14" s="264"/>
      <c r="BK14" s="265"/>
      <c r="BL14" s="266"/>
      <c r="BM14" s="267"/>
      <c r="BN14" s="268"/>
      <c r="BO14" s="123">
        <f>AQ41</f>
        <v>29.5</v>
      </c>
      <c r="BP14" s="63"/>
      <c r="BQ14" s="120">
        <f>AS41</f>
        <v>135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47</v>
      </c>
      <c r="BZ14" s="117">
        <f t="shared" ref="BZ14" si="6">BB41</f>
        <v>29.5</v>
      </c>
      <c r="CA14" s="118">
        <f t="shared" ref="CA14" si="7">BC41</f>
        <v>10454</v>
      </c>
      <c r="CB14" s="119">
        <f>BD41</f>
        <v>31.08379733879222</v>
      </c>
      <c r="CC14" s="117">
        <f t="shared" ref="CC14" si="8">BE41</f>
        <v>76.5</v>
      </c>
      <c r="CD14" s="118">
        <f t="shared" ref="CD14" si="9">BF41</f>
        <v>10454</v>
      </c>
      <c r="CE14" s="118">
        <f t="shared" ref="CE14" si="10">BG41</f>
        <v>-1054</v>
      </c>
      <c r="CF14" s="120">
        <f>BH41</f>
        <v>12455</v>
      </c>
      <c r="CG14" s="64"/>
      <c r="CH14" s="264"/>
      <c r="CI14" s="265"/>
      <c r="CJ14" s="266"/>
      <c r="CK14" s="267"/>
      <c r="CL14" s="268"/>
      <c r="CM14" s="123">
        <f>BO41</f>
        <v>29.5</v>
      </c>
      <c r="CN14" s="63"/>
      <c r="CO14" s="120">
        <f>BQ41</f>
        <v>135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42171</v>
      </c>
      <c r="C15" s="159" t="s">
        <v>80</v>
      </c>
      <c r="D15" s="137"/>
      <c r="E15" s="137">
        <v>0</v>
      </c>
      <c r="F15" s="140">
        <v>4</v>
      </c>
      <c r="G15" s="141">
        <v>0</v>
      </c>
      <c r="H15" s="97">
        <f>IF(G15="","",(IF($P$8=0,"",(G15/$M$6)/$P$8)))</f>
        <v>0</v>
      </c>
      <c r="I15" s="98">
        <f>IF(G15="","",(SUM(E15+F15+S15)))</f>
        <v>4</v>
      </c>
      <c r="J15" s="99">
        <f>SUM(G$14:G15)</f>
        <v>0</v>
      </c>
      <c r="K15" s="99">
        <f t="shared" ref="K15:K40" si="11">C$10-J15</f>
        <v>9400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8"/>
      <c r="Q15" s="439"/>
      <c r="R15" s="440"/>
      <c r="S15" s="143">
        <v>0</v>
      </c>
      <c r="T15" s="145">
        <v>0</v>
      </c>
      <c r="U15" s="145">
        <v>0</v>
      </c>
      <c r="V15" s="414" t="s">
        <v>81</v>
      </c>
      <c r="W15" s="415"/>
      <c r="X15" s="415"/>
      <c r="Y15" s="416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10454</v>
      </c>
      <c r="AI15" s="99">
        <f>C$10-AH15</f>
        <v>-1054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10454</v>
      </c>
      <c r="BG15" s="99">
        <f>$C$10-BF15</f>
        <v>-1054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10454</v>
      </c>
      <c r="CE15" s="99">
        <f>$C$10-CD15</f>
        <v>-1054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6">
        <v>42172</v>
      </c>
      <c r="C16" s="159" t="s">
        <v>85</v>
      </c>
      <c r="D16" s="137"/>
      <c r="E16" s="137">
        <v>0</v>
      </c>
      <c r="F16" s="139">
        <v>8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9400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8"/>
      <c r="Q16" s="439"/>
      <c r="R16" s="440"/>
      <c r="S16" s="143">
        <v>0</v>
      </c>
      <c r="T16" s="145">
        <v>0</v>
      </c>
      <c r="U16" s="145">
        <v>0</v>
      </c>
      <c r="V16" s="414" t="s">
        <v>84</v>
      </c>
      <c r="W16" s="415"/>
      <c r="X16" s="415"/>
      <c r="Y16" s="416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10454</v>
      </c>
      <c r="AI16" s="99">
        <f t="shared" ref="AI16:AI40" si="19">C$10-AH16</f>
        <v>-1054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10454</v>
      </c>
      <c r="BG16" s="99">
        <f t="shared" ref="BG16:BG40" si="25">$C$10-BF16</f>
        <v>-1054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10454</v>
      </c>
      <c r="CE16" s="99">
        <f t="shared" ref="CE16:CE40" si="31">$C$10-CD16</f>
        <v>-1054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6">
        <v>42173</v>
      </c>
      <c r="C17" s="159" t="s">
        <v>83</v>
      </c>
      <c r="D17" s="137">
        <v>28295</v>
      </c>
      <c r="E17" s="137">
        <v>0</v>
      </c>
      <c r="F17" s="139">
        <v>8</v>
      </c>
      <c r="G17" s="141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9400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8"/>
      <c r="Q17" s="439"/>
      <c r="R17" s="440"/>
      <c r="S17" s="143">
        <v>0</v>
      </c>
      <c r="T17" s="145">
        <v>0</v>
      </c>
      <c r="U17" s="145">
        <v>0</v>
      </c>
      <c r="V17" s="414" t="s">
        <v>86</v>
      </c>
      <c r="W17" s="415"/>
      <c r="X17" s="415"/>
      <c r="Y17" s="416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10454</v>
      </c>
      <c r="AI17" s="99">
        <f t="shared" si="19"/>
        <v>-1054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10454</v>
      </c>
      <c r="BG17" s="99">
        <f t="shared" si="25"/>
        <v>-1054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10454</v>
      </c>
      <c r="CE17" s="99">
        <f t="shared" si="31"/>
        <v>-1054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>
        <v>42174</v>
      </c>
      <c r="C18" s="159" t="s">
        <v>83</v>
      </c>
      <c r="D18" s="137">
        <v>27954</v>
      </c>
      <c r="E18" s="137">
        <v>0</v>
      </c>
      <c r="F18" s="139">
        <v>4</v>
      </c>
      <c r="G18" s="141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9400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8"/>
      <c r="Q18" s="439"/>
      <c r="R18" s="440"/>
      <c r="S18" s="143">
        <v>4</v>
      </c>
      <c r="T18" s="145">
        <v>3</v>
      </c>
      <c r="U18" s="145">
        <v>0</v>
      </c>
      <c r="V18" s="414" t="s">
        <v>87</v>
      </c>
      <c r="W18" s="415"/>
      <c r="X18" s="415"/>
      <c r="Y18" s="416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10454</v>
      </c>
      <c r="AI18" s="99">
        <f t="shared" si="19"/>
        <v>-1054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10454</v>
      </c>
      <c r="BG18" s="99">
        <f t="shared" si="25"/>
        <v>-1054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10454</v>
      </c>
      <c r="CE18" s="99">
        <f t="shared" si="31"/>
        <v>-1054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>
        <v>42174</v>
      </c>
      <c r="C19" s="161" t="s">
        <v>88</v>
      </c>
      <c r="D19" s="137">
        <v>28297</v>
      </c>
      <c r="E19" s="137">
        <v>0</v>
      </c>
      <c r="F19" s="139">
        <v>5.5</v>
      </c>
      <c r="G19" s="141">
        <v>0</v>
      </c>
      <c r="H19" s="97">
        <f t="shared" si="12"/>
        <v>0</v>
      </c>
      <c r="I19" s="98">
        <f t="shared" si="13"/>
        <v>8</v>
      </c>
      <c r="J19" s="99">
        <f>SUM(G$14:G19)</f>
        <v>0</v>
      </c>
      <c r="K19" s="99">
        <f t="shared" si="11"/>
        <v>9400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8"/>
      <c r="Q19" s="439"/>
      <c r="R19" s="440"/>
      <c r="S19" s="143">
        <v>2.5</v>
      </c>
      <c r="T19" s="145">
        <v>3</v>
      </c>
      <c r="U19" s="145">
        <v>0</v>
      </c>
      <c r="V19" s="414" t="s">
        <v>89</v>
      </c>
      <c r="W19" s="415"/>
      <c r="X19" s="415"/>
      <c r="Y19" s="416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10454</v>
      </c>
      <c r="AI19" s="99">
        <f t="shared" si="19"/>
        <v>-1054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10454</v>
      </c>
      <c r="BG19" s="99">
        <f t="shared" si="25"/>
        <v>-1054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10454</v>
      </c>
      <c r="CE19" s="99">
        <f t="shared" si="31"/>
        <v>-1054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>
        <v>42177</v>
      </c>
      <c r="C20" s="161" t="s">
        <v>83</v>
      </c>
      <c r="D20" s="137">
        <v>27954</v>
      </c>
      <c r="E20" s="137">
        <v>6</v>
      </c>
      <c r="F20" s="139">
        <v>0</v>
      </c>
      <c r="G20" s="141">
        <v>1280</v>
      </c>
      <c r="H20" s="97">
        <f t="shared" si="12"/>
        <v>3.8059365404298879</v>
      </c>
      <c r="I20" s="98">
        <f t="shared" si="13"/>
        <v>8</v>
      </c>
      <c r="J20" s="99">
        <f>SUM(G$14:G20)</f>
        <v>1280</v>
      </c>
      <c r="K20" s="99">
        <f t="shared" si="11"/>
        <v>8120</v>
      </c>
      <c r="L20" s="100">
        <f t="shared" si="14"/>
        <v>1590</v>
      </c>
      <c r="M20" s="101">
        <f t="shared" si="15"/>
        <v>1280</v>
      </c>
      <c r="N20" s="240">
        <f t="shared" si="16"/>
        <v>0.80503144654088055</v>
      </c>
      <c r="O20" s="241"/>
      <c r="P20" s="438"/>
      <c r="Q20" s="439"/>
      <c r="R20" s="440"/>
      <c r="S20" s="143">
        <v>2</v>
      </c>
      <c r="T20" s="145">
        <v>2</v>
      </c>
      <c r="U20" s="145">
        <v>0</v>
      </c>
      <c r="V20" s="414" t="s">
        <v>94</v>
      </c>
      <c r="W20" s="415"/>
      <c r="X20" s="415"/>
      <c r="Y20" s="416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10454</v>
      </c>
      <c r="AI20" s="99">
        <f t="shared" si="19"/>
        <v>-1054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10454</v>
      </c>
      <c r="BG20" s="99">
        <f t="shared" si="25"/>
        <v>-1054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10454</v>
      </c>
      <c r="CE20" s="99">
        <f t="shared" si="31"/>
        <v>-1054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>
        <v>42177</v>
      </c>
      <c r="C21" s="161" t="s">
        <v>88</v>
      </c>
      <c r="D21" s="137">
        <v>28297</v>
      </c>
      <c r="E21" s="137">
        <v>7</v>
      </c>
      <c r="F21" s="137">
        <v>0</v>
      </c>
      <c r="G21" s="141">
        <v>1220</v>
      </c>
      <c r="H21" s="97">
        <f t="shared" si="12"/>
        <v>3.6275332650972372</v>
      </c>
      <c r="I21" s="98">
        <f t="shared" si="13"/>
        <v>8</v>
      </c>
      <c r="J21" s="99">
        <f>SUM(G$14:G21)</f>
        <v>2500</v>
      </c>
      <c r="K21" s="99">
        <f t="shared" si="11"/>
        <v>6900</v>
      </c>
      <c r="L21" s="100">
        <f t="shared" si="14"/>
        <v>1855</v>
      </c>
      <c r="M21" s="101">
        <f t="shared" si="15"/>
        <v>1220</v>
      </c>
      <c r="N21" s="240">
        <f t="shared" si="16"/>
        <v>0.65768194070080865</v>
      </c>
      <c r="O21" s="241"/>
      <c r="P21" s="438"/>
      <c r="Q21" s="439"/>
      <c r="R21" s="440"/>
      <c r="S21" s="143">
        <v>1</v>
      </c>
      <c r="T21" s="145">
        <v>2</v>
      </c>
      <c r="U21" s="145">
        <v>0</v>
      </c>
      <c r="V21" s="414" t="s">
        <v>95</v>
      </c>
      <c r="W21" s="415"/>
      <c r="X21" s="415"/>
      <c r="Y21" s="416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10454</v>
      </c>
      <c r="AI21" s="99">
        <f t="shared" si="19"/>
        <v>-1054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10454</v>
      </c>
      <c r="BG21" s="99">
        <f t="shared" si="25"/>
        <v>-1054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10454</v>
      </c>
      <c r="CE21" s="99">
        <f t="shared" si="31"/>
        <v>-1054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>
        <v>42178</v>
      </c>
      <c r="C22" s="161" t="s">
        <v>83</v>
      </c>
      <c r="D22" s="137"/>
      <c r="E22" s="137">
        <v>4</v>
      </c>
      <c r="F22" s="137">
        <v>0</v>
      </c>
      <c r="G22" s="141">
        <v>810</v>
      </c>
      <c r="H22" s="97">
        <f t="shared" si="12"/>
        <v>2.4084442169907883</v>
      </c>
      <c r="I22" s="98">
        <f t="shared" si="13"/>
        <v>4</v>
      </c>
      <c r="J22" s="99">
        <f>SUM(G$14:G22)</f>
        <v>3310</v>
      </c>
      <c r="K22" s="99">
        <f t="shared" si="11"/>
        <v>6090</v>
      </c>
      <c r="L22" s="100">
        <f t="shared" si="14"/>
        <v>1060</v>
      </c>
      <c r="M22" s="101">
        <f t="shared" si="15"/>
        <v>810</v>
      </c>
      <c r="N22" s="240">
        <f t="shared" si="16"/>
        <v>0.76415094339622647</v>
      </c>
      <c r="O22" s="241"/>
      <c r="P22" s="438"/>
      <c r="Q22" s="439"/>
      <c r="R22" s="440"/>
      <c r="S22" s="143">
        <v>0</v>
      </c>
      <c r="T22" s="145">
        <v>0</v>
      </c>
      <c r="U22" s="145">
        <v>35</v>
      </c>
      <c r="V22" s="414" t="s">
        <v>104</v>
      </c>
      <c r="W22" s="415"/>
      <c r="X22" s="415"/>
      <c r="Y22" s="416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10454</v>
      </c>
      <c r="AI22" s="99">
        <f t="shared" si="19"/>
        <v>-1054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10454</v>
      </c>
      <c r="BG22" s="99">
        <f t="shared" si="25"/>
        <v>-1054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10454</v>
      </c>
      <c r="CE22" s="99">
        <f t="shared" si="31"/>
        <v>-1054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>
        <v>42178</v>
      </c>
      <c r="C23" s="161" t="s">
        <v>96</v>
      </c>
      <c r="D23" s="137">
        <v>29297</v>
      </c>
      <c r="E23" s="137">
        <v>2</v>
      </c>
      <c r="F23" s="137">
        <v>0</v>
      </c>
      <c r="G23" s="141">
        <v>420</v>
      </c>
      <c r="H23" s="97">
        <f t="shared" si="12"/>
        <v>1.2488229273285569</v>
      </c>
      <c r="I23" s="98">
        <f t="shared" si="13"/>
        <v>8</v>
      </c>
      <c r="J23" s="99">
        <f>SUM(G$14:G23)</f>
        <v>3730</v>
      </c>
      <c r="K23" s="99">
        <f t="shared" si="11"/>
        <v>5670</v>
      </c>
      <c r="L23" s="100">
        <f t="shared" si="14"/>
        <v>530</v>
      </c>
      <c r="M23" s="101">
        <f t="shared" si="15"/>
        <v>420</v>
      </c>
      <c r="N23" s="240">
        <f t="shared" si="16"/>
        <v>0.79245283018867929</v>
      </c>
      <c r="O23" s="241"/>
      <c r="P23" s="438"/>
      <c r="Q23" s="439"/>
      <c r="R23" s="440"/>
      <c r="S23" s="143">
        <v>6</v>
      </c>
      <c r="T23" s="145">
        <v>2</v>
      </c>
      <c r="U23" s="145">
        <v>0</v>
      </c>
      <c r="V23" s="414" t="s">
        <v>97</v>
      </c>
      <c r="W23" s="415"/>
      <c r="X23" s="415"/>
      <c r="Y23" s="416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10454</v>
      </c>
      <c r="AI23" s="99">
        <f t="shared" si="19"/>
        <v>-1054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10454</v>
      </c>
      <c r="BG23" s="99">
        <f t="shared" si="25"/>
        <v>-1054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10454</v>
      </c>
      <c r="CE23" s="99">
        <f t="shared" si="31"/>
        <v>-1054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>
        <v>42178</v>
      </c>
      <c r="C24" s="161" t="s">
        <v>98</v>
      </c>
      <c r="D24" s="137">
        <v>27815</v>
      </c>
      <c r="E24" s="137">
        <v>2</v>
      </c>
      <c r="F24" s="137">
        <v>0</v>
      </c>
      <c r="G24" s="142">
        <v>289</v>
      </c>
      <c r="H24" s="97">
        <f t="shared" si="12"/>
        <v>0.85930910951893558</v>
      </c>
      <c r="I24" s="98">
        <f t="shared" si="13"/>
        <v>2</v>
      </c>
      <c r="J24" s="99">
        <f>SUM(G$14:G24)</f>
        <v>4019</v>
      </c>
      <c r="K24" s="99">
        <f t="shared" si="11"/>
        <v>5381</v>
      </c>
      <c r="L24" s="100">
        <f t="shared" si="14"/>
        <v>530</v>
      </c>
      <c r="M24" s="101">
        <f t="shared" si="15"/>
        <v>289</v>
      </c>
      <c r="N24" s="240">
        <f t="shared" si="16"/>
        <v>0.54528301886792452</v>
      </c>
      <c r="O24" s="241"/>
      <c r="P24" s="438"/>
      <c r="Q24" s="439"/>
      <c r="R24" s="440"/>
      <c r="S24" s="143">
        <v>0</v>
      </c>
      <c r="T24" s="145">
        <v>0</v>
      </c>
      <c r="U24" s="145">
        <v>0</v>
      </c>
      <c r="V24" s="414"/>
      <c r="W24" s="415"/>
      <c r="X24" s="415"/>
      <c r="Y24" s="416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10454</v>
      </c>
      <c r="AI24" s="99">
        <f t="shared" si="19"/>
        <v>-1054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10454</v>
      </c>
      <c r="BG24" s="99">
        <f t="shared" si="25"/>
        <v>-1054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10454</v>
      </c>
      <c r="CE24" s="99">
        <f t="shared" si="31"/>
        <v>-1054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>
        <v>42179</v>
      </c>
      <c r="C25" s="161" t="s">
        <v>101</v>
      </c>
      <c r="D25" s="137">
        <v>27815</v>
      </c>
      <c r="E25" s="137">
        <v>0</v>
      </c>
      <c r="F25" s="137">
        <v>0</v>
      </c>
      <c r="G25" s="141">
        <v>0</v>
      </c>
      <c r="H25" s="97">
        <f t="shared" si="12"/>
        <v>0</v>
      </c>
      <c r="I25" s="98">
        <f t="shared" si="13"/>
        <v>8</v>
      </c>
      <c r="J25" s="99">
        <f>SUM(G$14:G25)</f>
        <v>4019</v>
      </c>
      <c r="K25" s="99">
        <f t="shared" si="11"/>
        <v>5381</v>
      </c>
      <c r="L25" s="100">
        <f t="shared" si="14"/>
        <v>0</v>
      </c>
      <c r="M25" s="101">
        <f t="shared" si="15"/>
        <v>0</v>
      </c>
      <c r="N25" s="240" t="str">
        <f t="shared" si="16"/>
        <v/>
      </c>
      <c r="O25" s="241"/>
      <c r="P25" s="438"/>
      <c r="Q25" s="439"/>
      <c r="R25" s="440"/>
      <c r="S25" s="143">
        <v>8</v>
      </c>
      <c r="T25" s="145">
        <v>1</v>
      </c>
      <c r="U25" s="145">
        <v>0</v>
      </c>
      <c r="V25" s="414" t="s">
        <v>102</v>
      </c>
      <c r="W25" s="415"/>
      <c r="X25" s="415"/>
      <c r="Y25" s="416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10454</v>
      </c>
      <c r="AI25" s="99">
        <f t="shared" si="19"/>
        <v>-1054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10454</v>
      </c>
      <c r="BG25" s="99">
        <f t="shared" si="25"/>
        <v>-1054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10454</v>
      </c>
      <c r="CE25" s="99">
        <f t="shared" si="31"/>
        <v>-1054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>
        <v>42179</v>
      </c>
      <c r="C26" s="161" t="s">
        <v>101</v>
      </c>
      <c r="D26" s="137">
        <v>27815</v>
      </c>
      <c r="E26" s="137">
        <v>8</v>
      </c>
      <c r="F26" s="137">
        <v>0</v>
      </c>
      <c r="G26" s="141">
        <v>1720</v>
      </c>
      <c r="H26" s="97">
        <f t="shared" si="12"/>
        <v>5.1142272262026625</v>
      </c>
      <c r="I26" s="98">
        <f t="shared" si="13"/>
        <v>8</v>
      </c>
      <c r="J26" s="99">
        <f>SUM(G$14:G26)</f>
        <v>5739</v>
      </c>
      <c r="K26" s="99">
        <f t="shared" si="11"/>
        <v>3661</v>
      </c>
      <c r="L26" s="100">
        <f t="shared" si="14"/>
        <v>2120</v>
      </c>
      <c r="M26" s="101">
        <f t="shared" si="15"/>
        <v>1720</v>
      </c>
      <c r="N26" s="240">
        <f t="shared" si="16"/>
        <v>0.81132075471698117</v>
      </c>
      <c r="O26" s="241"/>
      <c r="P26" s="438" t="s">
        <v>103</v>
      </c>
      <c r="Q26" s="439"/>
      <c r="R26" s="440"/>
      <c r="S26" s="143">
        <v>0</v>
      </c>
      <c r="T26" s="145">
        <v>0</v>
      </c>
      <c r="U26" s="145">
        <v>0</v>
      </c>
      <c r="V26" s="414"/>
      <c r="W26" s="415"/>
      <c r="X26" s="415"/>
      <c r="Y26" s="416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10454</v>
      </c>
      <c r="AI26" s="99">
        <f t="shared" si="19"/>
        <v>-1054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10454</v>
      </c>
      <c r="BG26" s="99">
        <f t="shared" si="25"/>
        <v>-1054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10454</v>
      </c>
      <c r="CE26" s="99">
        <f t="shared" si="31"/>
        <v>-1054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>
        <v>42181</v>
      </c>
      <c r="C27" s="161" t="s">
        <v>101</v>
      </c>
      <c r="D27" s="137">
        <v>27815</v>
      </c>
      <c r="E27" s="137">
        <v>8</v>
      </c>
      <c r="F27" s="137">
        <v>0</v>
      </c>
      <c r="G27" s="141">
        <v>2000</v>
      </c>
      <c r="H27" s="97">
        <f t="shared" si="12"/>
        <v>5.9467758444216994</v>
      </c>
      <c r="I27" s="98">
        <f t="shared" si="13"/>
        <v>8</v>
      </c>
      <c r="J27" s="99">
        <f>SUM(G$14:G27)</f>
        <v>7739</v>
      </c>
      <c r="K27" s="99">
        <f t="shared" si="11"/>
        <v>1661</v>
      </c>
      <c r="L27" s="100">
        <f t="shared" si="14"/>
        <v>2120</v>
      </c>
      <c r="M27" s="101">
        <f t="shared" si="15"/>
        <v>2000</v>
      </c>
      <c r="N27" s="240">
        <f t="shared" si="16"/>
        <v>0.94339622641509435</v>
      </c>
      <c r="O27" s="241"/>
      <c r="P27" s="438"/>
      <c r="Q27" s="439"/>
      <c r="R27" s="440"/>
      <c r="S27" s="143">
        <v>0</v>
      </c>
      <c r="T27" s="145">
        <v>0</v>
      </c>
      <c r="U27" s="145">
        <v>0</v>
      </c>
      <c r="V27" s="414"/>
      <c r="W27" s="415"/>
      <c r="X27" s="415"/>
      <c r="Y27" s="416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10454</v>
      </c>
      <c r="AI27" s="99">
        <f t="shared" si="19"/>
        <v>-1054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10454</v>
      </c>
      <c r="BG27" s="99">
        <f t="shared" si="25"/>
        <v>-1054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10454</v>
      </c>
      <c r="CE27" s="99">
        <f t="shared" si="31"/>
        <v>-1054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>
        <v>42184</v>
      </c>
      <c r="C28" s="161" t="s">
        <v>101</v>
      </c>
      <c r="D28" s="137">
        <v>27815</v>
      </c>
      <c r="E28" s="137">
        <v>2</v>
      </c>
      <c r="F28" s="137">
        <v>0</v>
      </c>
      <c r="G28" s="141">
        <v>800</v>
      </c>
      <c r="H28" s="97">
        <f t="shared" si="12"/>
        <v>2.37871033776868</v>
      </c>
      <c r="I28" s="98">
        <f t="shared" si="13"/>
        <v>6</v>
      </c>
      <c r="J28" s="99">
        <f>SUM(G$14:G28)</f>
        <v>8539</v>
      </c>
      <c r="K28" s="99">
        <f t="shared" si="11"/>
        <v>861</v>
      </c>
      <c r="L28" s="100">
        <f t="shared" si="14"/>
        <v>530</v>
      </c>
      <c r="M28" s="101">
        <f t="shared" si="15"/>
        <v>800</v>
      </c>
      <c r="N28" s="240">
        <f t="shared" si="16"/>
        <v>1.5094339622641511</v>
      </c>
      <c r="O28" s="241"/>
      <c r="P28" s="438"/>
      <c r="Q28" s="439"/>
      <c r="R28" s="440"/>
      <c r="S28" s="143">
        <v>4</v>
      </c>
      <c r="T28" s="145">
        <v>4</v>
      </c>
      <c r="U28" s="145">
        <v>100</v>
      </c>
      <c r="V28" s="411" t="s">
        <v>105</v>
      </c>
      <c r="W28" s="412"/>
      <c r="X28" s="412"/>
      <c r="Y28" s="413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10454</v>
      </c>
      <c r="AI28" s="99">
        <f t="shared" si="19"/>
        <v>-1054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10454</v>
      </c>
      <c r="BG28" s="99">
        <f t="shared" si="25"/>
        <v>-1054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10454</v>
      </c>
      <c r="CE28" s="99">
        <f t="shared" si="31"/>
        <v>-1054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>
        <v>42184</v>
      </c>
      <c r="C29" s="161" t="s">
        <v>101</v>
      </c>
      <c r="D29" s="137">
        <v>27815</v>
      </c>
      <c r="E29" s="137">
        <v>0</v>
      </c>
      <c r="F29" s="137">
        <v>0</v>
      </c>
      <c r="G29" s="141">
        <v>0</v>
      </c>
      <c r="H29" s="97">
        <f t="shared" si="12"/>
        <v>0</v>
      </c>
      <c r="I29" s="98">
        <f t="shared" si="13"/>
        <v>2</v>
      </c>
      <c r="J29" s="99">
        <f>SUM(G$14:G29)</f>
        <v>8539</v>
      </c>
      <c r="K29" s="99">
        <f t="shared" si="11"/>
        <v>861</v>
      </c>
      <c r="L29" s="100">
        <f t="shared" si="14"/>
        <v>0</v>
      </c>
      <c r="M29" s="101">
        <f t="shared" si="15"/>
        <v>0</v>
      </c>
      <c r="N29" s="240" t="str">
        <f t="shared" si="16"/>
        <v/>
      </c>
      <c r="O29" s="241"/>
      <c r="P29" s="438"/>
      <c r="Q29" s="439"/>
      <c r="R29" s="440"/>
      <c r="S29" s="143">
        <v>2</v>
      </c>
      <c r="T29" s="145">
        <v>1</v>
      </c>
      <c r="U29" s="145">
        <v>0</v>
      </c>
      <c r="V29" s="414" t="s">
        <v>106</v>
      </c>
      <c r="W29" s="415"/>
      <c r="X29" s="415"/>
      <c r="Y29" s="416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10454</v>
      </c>
      <c r="AI29" s="99">
        <f t="shared" si="19"/>
        <v>-1054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10454</v>
      </c>
      <c r="BG29" s="99">
        <f t="shared" si="25"/>
        <v>-1054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10454</v>
      </c>
      <c r="CE29" s="99">
        <f t="shared" si="31"/>
        <v>-1054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>
        <v>42185</v>
      </c>
      <c r="C30" s="161" t="s">
        <v>83</v>
      </c>
      <c r="D30" s="137">
        <v>27954</v>
      </c>
      <c r="E30" s="137">
        <v>4</v>
      </c>
      <c r="F30" s="137">
        <v>0</v>
      </c>
      <c r="G30" s="141">
        <v>1115</v>
      </c>
      <c r="H30" s="97">
        <f t="shared" si="12"/>
        <v>3.3153275332650978</v>
      </c>
      <c r="I30" s="98">
        <f t="shared" si="13"/>
        <v>4</v>
      </c>
      <c r="J30" s="99">
        <f>SUM(G$14:G30)</f>
        <v>9654</v>
      </c>
      <c r="K30" s="99">
        <f t="shared" si="11"/>
        <v>-254</v>
      </c>
      <c r="L30" s="100">
        <f t="shared" si="14"/>
        <v>1060</v>
      </c>
      <c r="M30" s="101">
        <f t="shared" si="15"/>
        <v>1115</v>
      </c>
      <c r="N30" s="240">
        <f t="shared" si="16"/>
        <v>1.0518867924528301</v>
      </c>
      <c r="O30" s="241"/>
      <c r="P30" s="438"/>
      <c r="Q30" s="439"/>
      <c r="R30" s="440"/>
      <c r="S30" s="143">
        <v>0</v>
      </c>
      <c r="T30" s="145">
        <v>0</v>
      </c>
      <c r="U30" s="145">
        <v>0</v>
      </c>
      <c r="V30" s="414" t="s">
        <v>107</v>
      </c>
      <c r="W30" s="415"/>
      <c r="X30" s="415"/>
      <c r="Y30" s="416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10454</v>
      </c>
      <c r="AI30" s="99">
        <f t="shared" si="19"/>
        <v>-1054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10454</v>
      </c>
      <c r="BG30" s="99">
        <f t="shared" si="25"/>
        <v>-1054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10454</v>
      </c>
      <c r="CE30" s="99">
        <f t="shared" si="31"/>
        <v>-1054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/>
      <c r="C31" s="371" t="s">
        <v>108</v>
      </c>
      <c r="D31" s="372"/>
      <c r="E31" s="137">
        <f>SUM(E15:E30)</f>
        <v>43</v>
      </c>
      <c r="F31" s="137">
        <f>SUM(F15:F30)</f>
        <v>29.5</v>
      </c>
      <c r="G31" s="141">
        <f>SUM(G15:G30)</f>
        <v>9654</v>
      </c>
      <c r="H31" s="97">
        <f t="shared" si="12"/>
        <v>28.705087001023546</v>
      </c>
      <c r="I31" s="98">
        <f t="shared" si="13"/>
        <v>102</v>
      </c>
      <c r="J31" s="99">
        <f>SUM(G$14:G31)</f>
        <v>19308</v>
      </c>
      <c r="K31" s="99">
        <f t="shared" si="11"/>
        <v>-9908</v>
      </c>
      <c r="L31" s="100">
        <f t="shared" si="14"/>
        <v>11395</v>
      </c>
      <c r="M31" s="101">
        <f t="shared" si="15"/>
        <v>9654</v>
      </c>
      <c r="N31" s="240">
        <f t="shared" si="16"/>
        <v>0.84721369021500659</v>
      </c>
      <c r="O31" s="241"/>
      <c r="P31" s="438"/>
      <c r="Q31" s="439"/>
      <c r="R31" s="440"/>
      <c r="S31" s="143">
        <f>SUM(S15:S30)</f>
        <v>29.5</v>
      </c>
      <c r="T31" s="145"/>
      <c r="U31" s="145"/>
      <c r="V31" s="414"/>
      <c r="W31" s="415"/>
      <c r="X31" s="415"/>
      <c r="Y31" s="416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10454</v>
      </c>
      <c r="AI31" s="99">
        <f t="shared" si="19"/>
        <v>-1054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10454</v>
      </c>
      <c r="BG31" s="99">
        <f t="shared" si="25"/>
        <v>-1054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10454</v>
      </c>
      <c r="CE31" s="99">
        <f t="shared" si="31"/>
        <v>-1054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/>
      <c r="C32" s="371" t="s">
        <v>109</v>
      </c>
      <c r="D32" s="373"/>
      <c r="E32" s="137">
        <v>-43</v>
      </c>
      <c r="F32" s="137">
        <v>-29.5</v>
      </c>
      <c r="G32" s="141">
        <v>-9654</v>
      </c>
      <c r="H32" s="97">
        <f t="shared" si="12"/>
        <v>-28.705087001023546</v>
      </c>
      <c r="I32" s="98">
        <f t="shared" si="13"/>
        <v>-102</v>
      </c>
      <c r="J32" s="99">
        <f>SUM(G$14:G32)</f>
        <v>9654</v>
      </c>
      <c r="K32" s="99">
        <f t="shared" si="11"/>
        <v>-254</v>
      </c>
      <c r="L32" s="100">
        <f t="shared" si="14"/>
        <v>-11395</v>
      </c>
      <c r="M32" s="101">
        <f t="shared" si="15"/>
        <v>-9654</v>
      </c>
      <c r="N32" s="240">
        <f t="shared" si="16"/>
        <v>0.84721369021500659</v>
      </c>
      <c r="O32" s="241"/>
      <c r="P32" s="438"/>
      <c r="Q32" s="439"/>
      <c r="R32" s="440"/>
      <c r="S32" s="143">
        <v>-29.5</v>
      </c>
      <c r="T32" s="145"/>
      <c r="U32" s="145"/>
      <c r="V32" s="414"/>
      <c r="W32" s="415"/>
      <c r="X32" s="415"/>
      <c r="Y32" s="416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10454</v>
      </c>
      <c r="AI32" s="99">
        <f t="shared" si="19"/>
        <v>-1054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10454</v>
      </c>
      <c r="BG32" s="99">
        <f t="shared" si="25"/>
        <v>-1054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10454</v>
      </c>
      <c r="CE32" s="99">
        <f t="shared" si="31"/>
        <v>-1054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>
        <v>42186</v>
      </c>
      <c r="C33" s="161" t="s">
        <v>101</v>
      </c>
      <c r="D33" s="137">
        <v>27815</v>
      </c>
      <c r="E33" s="137">
        <v>4</v>
      </c>
      <c r="F33" s="137">
        <v>0</v>
      </c>
      <c r="G33" s="141">
        <v>800</v>
      </c>
      <c r="H33" s="97">
        <f t="shared" si="12"/>
        <v>2.37871033776868</v>
      </c>
      <c r="I33" s="98">
        <f t="shared" si="13"/>
        <v>4</v>
      </c>
      <c r="J33" s="99">
        <f>SUM(G$14:G33)</f>
        <v>10454</v>
      </c>
      <c r="K33" s="99">
        <f t="shared" si="11"/>
        <v>-1054</v>
      </c>
      <c r="L33" s="100">
        <f t="shared" si="14"/>
        <v>1060</v>
      </c>
      <c r="M33" s="101">
        <f t="shared" si="15"/>
        <v>800</v>
      </c>
      <c r="N33" s="240">
        <f t="shared" si="16"/>
        <v>0.75471698113207553</v>
      </c>
      <c r="O33" s="241"/>
      <c r="P33" s="438"/>
      <c r="Q33" s="439"/>
      <c r="R33" s="440"/>
      <c r="S33" s="143">
        <v>0</v>
      </c>
      <c r="T33" s="145">
        <v>0</v>
      </c>
      <c r="U33" s="145">
        <v>0</v>
      </c>
      <c r="V33" s="414" t="s">
        <v>110</v>
      </c>
      <c r="W33" s="415"/>
      <c r="X33" s="415"/>
      <c r="Y33" s="416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10454</v>
      </c>
      <c r="AI33" s="99">
        <f t="shared" si="19"/>
        <v>-1054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10454</v>
      </c>
      <c r="BG33" s="99">
        <f t="shared" si="25"/>
        <v>-1054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10454</v>
      </c>
      <c r="CE33" s="99">
        <f t="shared" si="31"/>
        <v>-1054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10454</v>
      </c>
      <c r="K34" s="99">
        <f t="shared" si="11"/>
        <v>-1054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8"/>
      <c r="Q34" s="439"/>
      <c r="R34" s="440"/>
      <c r="S34" s="143"/>
      <c r="T34" s="145"/>
      <c r="U34" s="145"/>
      <c r="V34" s="411" t="s">
        <v>109</v>
      </c>
      <c r="W34" s="412"/>
      <c r="X34" s="412"/>
      <c r="Y34" s="413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10454</v>
      </c>
      <c r="AI34" s="99">
        <f t="shared" si="19"/>
        <v>-1054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10454</v>
      </c>
      <c r="BG34" s="99">
        <f t="shared" si="25"/>
        <v>-1054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10454</v>
      </c>
      <c r="CE34" s="99">
        <f t="shared" si="31"/>
        <v>-1054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10454</v>
      </c>
      <c r="K35" s="99">
        <f t="shared" si="11"/>
        <v>-1054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8"/>
      <c r="Q35" s="439"/>
      <c r="R35" s="440"/>
      <c r="S35" s="143"/>
      <c r="T35" s="145"/>
      <c r="U35" s="145"/>
      <c r="V35" s="414" t="s">
        <v>111</v>
      </c>
      <c r="W35" s="415"/>
      <c r="X35" s="415"/>
      <c r="Y35" s="416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10454</v>
      </c>
      <c r="AI35" s="99">
        <f t="shared" si="19"/>
        <v>-1054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10454</v>
      </c>
      <c r="BG35" s="99">
        <f t="shared" si="25"/>
        <v>-1054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10454</v>
      </c>
      <c r="CE35" s="99">
        <f t="shared" si="31"/>
        <v>-1054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10454</v>
      </c>
      <c r="K36" s="99">
        <f t="shared" si="11"/>
        <v>-1054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8"/>
      <c r="Q36" s="439"/>
      <c r="R36" s="440"/>
      <c r="S36" s="143"/>
      <c r="T36" s="145"/>
      <c r="U36" s="145"/>
      <c r="V36" s="414"/>
      <c r="W36" s="415"/>
      <c r="X36" s="415"/>
      <c r="Y36" s="416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10454</v>
      </c>
      <c r="AI36" s="99">
        <f t="shared" si="19"/>
        <v>-1054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10454</v>
      </c>
      <c r="BG36" s="99">
        <f t="shared" si="25"/>
        <v>-1054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10454</v>
      </c>
      <c r="CE36" s="99">
        <f t="shared" si="31"/>
        <v>-1054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10454</v>
      </c>
      <c r="K37" s="99">
        <f t="shared" si="11"/>
        <v>-1054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8"/>
      <c r="Q37" s="439"/>
      <c r="R37" s="440"/>
      <c r="S37" s="143"/>
      <c r="T37" s="145"/>
      <c r="U37" s="145"/>
      <c r="V37" s="414"/>
      <c r="W37" s="415"/>
      <c r="X37" s="415"/>
      <c r="Y37" s="416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10454</v>
      </c>
      <c r="AI37" s="99">
        <f t="shared" si="19"/>
        <v>-1054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10454</v>
      </c>
      <c r="BG37" s="99">
        <f t="shared" si="25"/>
        <v>-1054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10454</v>
      </c>
      <c r="CE37" s="99">
        <f t="shared" si="31"/>
        <v>-1054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10454</v>
      </c>
      <c r="K38" s="99">
        <f t="shared" si="11"/>
        <v>-1054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8"/>
      <c r="Q38" s="439"/>
      <c r="R38" s="440"/>
      <c r="S38" s="143"/>
      <c r="T38" s="145"/>
      <c r="U38" s="145"/>
      <c r="V38" s="414"/>
      <c r="W38" s="415"/>
      <c r="X38" s="415"/>
      <c r="Y38" s="416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10454</v>
      </c>
      <c r="AI38" s="99">
        <f t="shared" si="19"/>
        <v>-1054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10454</v>
      </c>
      <c r="BG38" s="99">
        <f t="shared" si="25"/>
        <v>-1054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10454</v>
      </c>
      <c r="CE38" s="99">
        <f t="shared" si="31"/>
        <v>-1054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10454</v>
      </c>
      <c r="K39" s="99">
        <f t="shared" si="11"/>
        <v>-1054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10454</v>
      </c>
      <c r="AI39" s="99">
        <f t="shared" si="19"/>
        <v>-1054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10454</v>
      </c>
      <c r="BG39" s="99">
        <f t="shared" si="25"/>
        <v>-1054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10454</v>
      </c>
      <c r="CE39" s="99">
        <f t="shared" si="31"/>
        <v>-1054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10454</v>
      </c>
      <c r="K40" s="99">
        <f t="shared" si="11"/>
        <v>-1054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10454</v>
      </c>
      <c r="AI40" s="99">
        <f t="shared" si="19"/>
        <v>-1054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10454</v>
      </c>
      <c r="BG40" s="99">
        <f t="shared" si="25"/>
        <v>-1054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10454</v>
      </c>
      <c r="CE40" s="99">
        <f t="shared" si="31"/>
        <v>-1054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8" t="s">
        <v>0</v>
      </c>
      <c r="C41" s="409"/>
      <c r="D41" s="410"/>
      <c r="E41" s="113">
        <f>SUM(E15:E40)</f>
        <v>47</v>
      </c>
      <c r="F41" s="113">
        <f>SUM(F15:F40)</f>
        <v>29.5</v>
      </c>
      <c r="G41" s="114">
        <f>SUM(G15:G40)</f>
        <v>10454</v>
      </c>
      <c r="H41" s="115">
        <f>SUM(H15:H40)</f>
        <v>31.08379733879222</v>
      </c>
      <c r="I41" s="113">
        <f>IF(X4="",0,(SUM(I15:I40)-X4))</f>
        <v>76.5</v>
      </c>
      <c r="J41" s="114">
        <f>J40</f>
        <v>10454</v>
      </c>
      <c r="K41" s="114">
        <f>K40</f>
        <v>-1054</v>
      </c>
      <c r="L41" s="113">
        <f>SUM(L15:L40)</f>
        <v>12455</v>
      </c>
      <c r="M41" s="110" t="s">
        <v>0</v>
      </c>
      <c r="N41" s="391" t="s">
        <v>0</v>
      </c>
      <c r="O41" s="392"/>
      <c r="P41" s="401"/>
      <c r="Q41" s="402"/>
      <c r="R41" s="402"/>
      <c r="S41" s="121">
        <f>SUM(S15:S40)</f>
        <v>29.5</v>
      </c>
      <c r="T41" s="110"/>
      <c r="U41" s="122">
        <f>SUM(U15:U40)</f>
        <v>135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3">
        <f>SUM(AC14:AC40)</f>
        <v>47</v>
      </c>
      <c r="AD41" s="113">
        <f>SUM(AD14:AD40)</f>
        <v>29.5</v>
      </c>
      <c r="AE41" s="114">
        <f>SUM(AE14:AE40)</f>
        <v>10454</v>
      </c>
      <c r="AF41" s="115">
        <f>SUM(AF14:AF40)</f>
        <v>31.08379733879222</v>
      </c>
      <c r="AG41" s="113">
        <f>SUM(AG14:AG40)</f>
        <v>76.5</v>
      </c>
      <c r="AH41" s="114">
        <f>AH40</f>
        <v>10454</v>
      </c>
      <c r="AI41" s="114">
        <f>AI40</f>
        <v>-1054</v>
      </c>
      <c r="AJ41" s="113">
        <f>SUM(AJ14:AJ40)</f>
        <v>12455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29.5</v>
      </c>
      <c r="AR41" s="68"/>
      <c r="AS41" s="124">
        <f>SUM(AS14:AS40)</f>
        <v>135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47</v>
      </c>
      <c r="BB41" s="113">
        <f>SUM(BB14:BB40)</f>
        <v>29.5</v>
      </c>
      <c r="BC41" s="114">
        <f>SUM(BC14:BC40)</f>
        <v>10454</v>
      </c>
      <c r="BD41" s="115">
        <f>SUM(BD14:BD40)</f>
        <v>31.08379733879222</v>
      </c>
      <c r="BE41" s="113">
        <f>SUM(BE14:BE40)</f>
        <v>76.5</v>
      </c>
      <c r="BF41" s="114">
        <f>BF40</f>
        <v>10454</v>
      </c>
      <c r="BG41" s="114">
        <f>BG40</f>
        <v>-1054</v>
      </c>
      <c r="BH41" s="113">
        <f>SUM(BH14:BH40)</f>
        <v>12455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29.5</v>
      </c>
      <c r="BP41" s="113"/>
      <c r="BQ41" s="124">
        <f>SUM(BQ14:BQ40)</f>
        <v>135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47</v>
      </c>
      <c r="BZ41" s="113">
        <f>SUM(BZ14:BZ40)</f>
        <v>29.5</v>
      </c>
      <c r="CA41" s="114">
        <f>SUM(CA14:CA40)</f>
        <v>10454</v>
      </c>
      <c r="CB41" s="115">
        <f>SUM(CB14:CB40)</f>
        <v>31.08379733879222</v>
      </c>
      <c r="CC41" s="113">
        <f>SUM(CC14:CC40)</f>
        <v>76.5</v>
      </c>
      <c r="CD41" s="114">
        <f>CD40</f>
        <v>10454</v>
      </c>
      <c r="CE41" s="114">
        <f>CE40</f>
        <v>-1054</v>
      </c>
      <c r="CF41" s="113">
        <f>SUM(CF14:CF40)</f>
        <v>12455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29.5</v>
      </c>
      <c r="CN41" s="113"/>
      <c r="CO41" s="124">
        <f>SUM(CO14:CO40)</f>
        <v>135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12455</v>
      </c>
      <c r="E43" s="170" t="s">
        <v>58</v>
      </c>
      <c r="F43" s="170"/>
      <c r="G43" s="171"/>
      <c r="H43" s="78">
        <v>9777</v>
      </c>
      <c r="I43" s="79">
        <v>1</v>
      </c>
      <c r="J43" s="215" t="s">
        <v>32</v>
      </c>
      <c r="K43" s="216"/>
      <c r="L43" s="93">
        <f>CF43</f>
        <v>10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12455</v>
      </c>
      <c r="AC43" s="170" t="s">
        <v>58</v>
      </c>
      <c r="AD43" s="170"/>
      <c r="AE43" s="171"/>
      <c r="AF43" s="131">
        <f>IF($H$43="","",$H$43)</f>
        <v>9777</v>
      </c>
      <c r="AG43" s="79">
        <v>1</v>
      </c>
      <c r="AH43" s="215" t="s">
        <v>32</v>
      </c>
      <c r="AI43" s="216"/>
      <c r="AJ43" s="93">
        <f>CF43</f>
        <v>10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12455</v>
      </c>
      <c r="BA43" s="170" t="s">
        <v>58</v>
      </c>
      <c r="BB43" s="170"/>
      <c r="BC43" s="171"/>
      <c r="BD43" s="131">
        <f>IF($H$43="","",$H$43)</f>
        <v>9777</v>
      </c>
      <c r="BE43" s="79">
        <v>1</v>
      </c>
      <c r="BF43" s="215" t="s">
        <v>32</v>
      </c>
      <c r="BG43" s="216"/>
      <c r="BH43" s="93">
        <f>CF43</f>
        <v>10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12455</v>
      </c>
      <c r="BY43" s="170" t="s">
        <v>58</v>
      </c>
      <c r="BZ43" s="170"/>
      <c r="CA43" s="171"/>
      <c r="CB43" s="131">
        <f>IF($H$43="","",$H$43)</f>
        <v>9777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0.83934162986752303</v>
      </c>
      <c r="E44" s="163" t="s">
        <v>54</v>
      </c>
      <c r="F44" s="163"/>
      <c r="G44" s="164"/>
      <c r="H44" s="91">
        <f>IF(CO41=0,"",CO41)</f>
        <v>135</v>
      </c>
      <c r="I44" s="71">
        <v>2</v>
      </c>
      <c r="J44" s="193" t="s">
        <v>33</v>
      </c>
      <c r="K44" s="194"/>
      <c r="L44" s="94">
        <f>$CF$44</f>
        <v>9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0.83934162986752303</v>
      </c>
      <c r="AC44" s="163" t="s">
        <v>54</v>
      </c>
      <c r="AD44" s="163"/>
      <c r="AE44" s="164"/>
      <c r="AF44" s="91">
        <f>IF($H$44="","",$H$44)</f>
        <v>135</v>
      </c>
      <c r="AG44" s="71">
        <v>2</v>
      </c>
      <c r="AH44" s="193" t="s">
        <v>33</v>
      </c>
      <c r="AI44" s="194"/>
      <c r="AJ44" s="94">
        <f>$CF$44</f>
        <v>9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0.83934162986752303</v>
      </c>
      <c r="BA44" s="163" t="s">
        <v>54</v>
      </c>
      <c r="BB44" s="163"/>
      <c r="BC44" s="164"/>
      <c r="BD44" s="91">
        <f>IF($H$44="","",$H$44)</f>
        <v>135</v>
      </c>
      <c r="BE44" s="71">
        <v>2</v>
      </c>
      <c r="BF44" s="193" t="s">
        <v>33</v>
      </c>
      <c r="BG44" s="194"/>
      <c r="BH44" s="94">
        <f>$CF$44</f>
        <v>9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0.83934162986752303</v>
      </c>
      <c r="BY44" s="163" t="s">
        <v>54</v>
      </c>
      <c r="BZ44" s="163"/>
      <c r="CA44" s="164"/>
      <c r="CB44" s="91">
        <f>IF($H$44="","",$H$44)</f>
        <v>135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9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10454</v>
      </c>
      <c r="E45" s="163" t="s">
        <v>55</v>
      </c>
      <c r="F45" s="163"/>
      <c r="G45" s="164"/>
      <c r="H45" s="91">
        <f>IF(P4="","",(P4*2))</f>
        <v>336</v>
      </c>
      <c r="I45" s="71">
        <v>3</v>
      </c>
      <c r="J45" s="209" t="s">
        <v>34</v>
      </c>
      <c r="K45" s="210"/>
      <c r="L45" s="95">
        <f>$CF$45</f>
        <v>6.5</v>
      </c>
      <c r="M45" s="387">
        <v>42177</v>
      </c>
      <c r="N45" s="388"/>
      <c r="O45" s="417">
        <v>630</v>
      </c>
      <c r="P45" s="418"/>
      <c r="Q45" s="399" t="s">
        <v>90</v>
      </c>
      <c r="R45" s="400"/>
      <c r="S45" s="399" t="s">
        <v>91</v>
      </c>
      <c r="T45" s="400"/>
      <c r="U45" s="399" t="s">
        <v>92</v>
      </c>
      <c r="V45" s="400"/>
      <c r="W45" s="419" t="s">
        <v>93</v>
      </c>
      <c r="X45" s="420"/>
      <c r="Y45" s="421"/>
      <c r="Z45" s="207" t="s">
        <v>60</v>
      </c>
      <c r="AA45" s="208"/>
      <c r="AB45" s="91">
        <f>IF($D$45="","",$D$45)</f>
        <v>10454</v>
      </c>
      <c r="AC45" s="163" t="s">
        <v>55</v>
      </c>
      <c r="AD45" s="163"/>
      <c r="AE45" s="164"/>
      <c r="AF45" s="91">
        <f>IF($H$45="","",$H$45)</f>
        <v>336</v>
      </c>
      <c r="AG45" s="71">
        <v>3</v>
      </c>
      <c r="AH45" s="209" t="s">
        <v>34</v>
      </c>
      <c r="AI45" s="210"/>
      <c r="AJ45" s="95">
        <f>$CF$45</f>
        <v>6.5</v>
      </c>
      <c r="AK45" s="211">
        <f>IF($M$45="","",$M$45)</f>
        <v>42177</v>
      </c>
      <c r="AL45" s="212"/>
      <c r="AM45" s="186">
        <f>IF($O$45="","",$O$45)</f>
        <v>630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>adj made/ok</v>
      </c>
      <c r="AV45" s="191"/>
      <c r="AW45" s="192"/>
      <c r="AX45" s="207" t="s">
        <v>60</v>
      </c>
      <c r="AY45" s="208"/>
      <c r="AZ45" s="91">
        <f>IF($D$45="","",$D$45)</f>
        <v>10454</v>
      </c>
      <c r="BA45" s="163" t="s">
        <v>55</v>
      </c>
      <c r="BB45" s="163"/>
      <c r="BC45" s="164"/>
      <c r="BD45" s="91">
        <f>IF($H$45="","",$H$45)</f>
        <v>336</v>
      </c>
      <c r="BE45" s="71">
        <v>3</v>
      </c>
      <c r="BF45" s="209" t="s">
        <v>34</v>
      </c>
      <c r="BG45" s="210"/>
      <c r="BH45" s="95">
        <f>$CF$45</f>
        <v>6.5</v>
      </c>
      <c r="BI45" s="211">
        <f>IF($M$45="","",$M$45)</f>
        <v>42177</v>
      </c>
      <c r="BJ45" s="212"/>
      <c r="BK45" s="186">
        <f>IF($O$45="","",$O$45)</f>
        <v>630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>adj made/ok</v>
      </c>
      <c r="BT45" s="191"/>
      <c r="BU45" s="192"/>
      <c r="BV45" s="207" t="s">
        <v>60</v>
      </c>
      <c r="BW45" s="208"/>
      <c r="BX45" s="91">
        <f>IF($D$45="","",$D$45)</f>
        <v>10454</v>
      </c>
      <c r="BY45" s="163" t="s">
        <v>55</v>
      </c>
      <c r="BZ45" s="163"/>
      <c r="CA45" s="164"/>
      <c r="CB45" s="91">
        <f>IF($H$45="","",$H$45)</f>
        <v>336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6.5</v>
      </c>
      <c r="CG45" s="211">
        <f>IF($M$45="","",$M$45)</f>
        <v>42177</v>
      </c>
      <c r="CH45" s="212"/>
      <c r="CI45" s="186">
        <f>IF($O$45="","",$O$45)</f>
        <v>630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>adj made/ok</v>
      </c>
      <c r="CR45" s="191"/>
      <c r="CS45" s="192"/>
    </row>
    <row r="46" spans="2:97" ht="20.25" customHeight="1" x14ac:dyDescent="0.25">
      <c r="B46" s="152"/>
      <c r="C46" s="153"/>
      <c r="D46" s="154"/>
      <c r="E46" s="163" t="s">
        <v>56</v>
      </c>
      <c r="F46" s="163"/>
      <c r="G46" s="164"/>
      <c r="H46" s="91">
        <f>IF(D45="","",((H43+H44+H45)-D45))</f>
        <v>-206</v>
      </c>
      <c r="I46" s="71">
        <v>4</v>
      </c>
      <c r="J46" s="193" t="s">
        <v>37</v>
      </c>
      <c r="K46" s="194"/>
      <c r="L46" s="95">
        <f>$CF$46</f>
        <v>4</v>
      </c>
      <c r="M46" s="365"/>
      <c r="N46" s="366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4"/>
      <c r="AA46" s="85"/>
      <c r="AB46" s="86"/>
      <c r="AC46" s="163" t="s">
        <v>56</v>
      </c>
      <c r="AD46" s="163"/>
      <c r="AE46" s="164"/>
      <c r="AF46" s="91">
        <f>IF($H$46="","",$H$46)</f>
        <v>-206</v>
      </c>
      <c r="AG46" s="71">
        <v>4</v>
      </c>
      <c r="AH46" s="193" t="s">
        <v>37</v>
      </c>
      <c r="AI46" s="194"/>
      <c r="AJ46" s="95">
        <f>$CF$46</f>
        <v>4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-206</v>
      </c>
      <c r="BE46" s="71">
        <v>4</v>
      </c>
      <c r="BF46" s="193" t="s">
        <v>37</v>
      </c>
      <c r="BG46" s="194"/>
      <c r="BH46" s="95">
        <f>$CF$46</f>
        <v>4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-206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5"/>
      <c r="C47" s="156"/>
      <c r="D47" s="157"/>
      <c r="E47" s="165" t="s">
        <v>57</v>
      </c>
      <c r="F47" s="166"/>
      <c r="G47" s="167"/>
      <c r="H47" s="92">
        <f>IF(H46="","",(IF(H46&gt;0,(H46*M8)*(-1),ABS(H46*M8))))</f>
        <v>107.71740000000001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3"/>
      <c r="AA47" s="74"/>
      <c r="AB47" s="62"/>
      <c r="AC47" s="165" t="s">
        <v>57</v>
      </c>
      <c r="AD47" s="166"/>
      <c r="AE47" s="167"/>
      <c r="AF47" s="92">
        <f>IF($H$47="","",$H$47)</f>
        <v>107.71740000000001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107.71740000000001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107.71740000000001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31:D31"/>
    <mergeCell ref="C32:D32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2015-07-07T15:42:07Z</dcterms:modified>
</cp:coreProperties>
</file>