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H23" i="51"/>
  <c r="M23" i="51" s="1"/>
  <c r="H25" i="51"/>
  <c r="M25" i="51" s="1"/>
  <c r="H27" i="51"/>
  <c r="H15" i="51"/>
  <c r="J15" i="51" s="1"/>
  <c r="I41" i="51"/>
  <c r="M20" i="51"/>
  <c r="M19" i="51"/>
  <c r="N19" i="51" s="1"/>
  <c r="M15" i="51"/>
  <c r="L15" i="51"/>
  <c r="M27" i="51"/>
  <c r="J36" i="51"/>
  <c r="K36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5" i="51" l="1"/>
  <c r="J16" i="51"/>
  <c r="K16" i="51" s="1"/>
  <c r="J37" i="51"/>
  <c r="K37" i="51" s="1"/>
  <c r="J28" i="51"/>
  <c r="K28" i="51" s="1"/>
  <c r="J23" i="51"/>
  <c r="K23" i="51" s="1"/>
  <c r="J22" i="51"/>
  <c r="K22" i="51" s="1"/>
  <c r="J24" i="51"/>
  <c r="K24" i="51" s="1"/>
  <c r="J33" i="51"/>
  <c r="K33" i="51" s="1"/>
  <c r="J32" i="51"/>
  <c r="K32" i="51" s="1"/>
  <c r="J40" i="51"/>
  <c r="K40" i="51" s="1"/>
  <c r="J35" i="51"/>
  <c r="K35" i="51" s="1"/>
  <c r="J18" i="51"/>
  <c r="K18" i="51" s="1"/>
  <c r="J17" i="51"/>
  <c r="K17" i="51" s="1"/>
  <c r="M16" i="51"/>
  <c r="N16" i="51" s="1"/>
  <c r="J34" i="51"/>
  <c r="K34" i="51" s="1"/>
  <c r="J31" i="51"/>
  <c r="K31" i="51" s="1"/>
  <c r="J19" i="51"/>
  <c r="K19" i="51" s="1"/>
  <c r="J26" i="51"/>
  <c r="K26" i="51" s="1"/>
  <c r="J20" i="51"/>
  <c r="K20" i="51" s="1"/>
  <c r="H41" i="51"/>
  <c r="AF14" i="51" s="1"/>
  <c r="AH24" i="51" s="1"/>
  <c r="J38" i="51"/>
  <c r="K38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AH28" i="51"/>
  <c r="AH40" i="51"/>
  <c r="AH41" i="51" s="1"/>
  <c r="BF14" i="51" s="1"/>
  <c r="AH15" i="51"/>
  <c r="AH17" i="51"/>
  <c r="AH29" i="51"/>
  <c r="AH37" i="51"/>
  <c r="AH36" i="51"/>
  <c r="AH31" i="51"/>
  <c r="AH26" i="51"/>
  <c r="AH19" i="51"/>
  <c r="AH30" i="51"/>
  <c r="AH38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J41" i="51" l="1"/>
  <c r="AH14" i="51" s="1"/>
  <c r="AH23" i="51"/>
  <c r="AH35" i="51"/>
  <c r="AH18" i="51"/>
  <c r="AH27" i="51"/>
  <c r="AH20" i="51"/>
  <c r="AF41" i="51"/>
  <c r="BD14" i="51" s="1"/>
  <c r="BF19" i="51" s="1"/>
  <c r="AH39" i="51"/>
  <c r="AH21" i="51"/>
  <c r="AH22" i="51"/>
  <c r="AH16" i="51"/>
  <c r="AH32" i="51"/>
  <c r="AH25" i="51"/>
  <c r="AH34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1" i="51" l="1"/>
  <c r="BD41" i="51"/>
  <c r="CB14" i="51" s="1"/>
  <c r="CD20" i="51" s="1"/>
  <c r="BF31" i="51"/>
  <c r="BF25" i="51"/>
  <c r="BF34" i="51"/>
  <c r="BF37" i="51"/>
  <c r="BF33" i="51"/>
  <c r="BF20" i="51"/>
  <c r="BF30" i="51"/>
  <c r="BF23" i="51"/>
  <c r="BF29" i="51"/>
  <c r="BF22" i="51"/>
  <c r="BF15" i="5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BF32" i="51"/>
  <c r="CD28" i="51"/>
  <c r="CD27" i="51"/>
  <c r="CD39" i="51"/>
  <c r="AB43" i="51"/>
  <c r="AZ43" i="51"/>
  <c r="BX43" i="51"/>
  <c r="CD31" i="51" l="1"/>
  <c r="CD34" i="51"/>
  <c r="CD24" i="51"/>
  <c r="CD19" i="51"/>
  <c r="CE19" i="51" s="1"/>
  <c r="CD37" i="51"/>
  <c r="CE37" i="51" s="1"/>
  <c r="CD18" i="51"/>
  <c r="CD26" i="51"/>
  <c r="CE26" i="51" s="1"/>
  <c r="CD29" i="51"/>
  <c r="CE29" i="51" s="1"/>
  <c r="CD25" i="51"/>
  <c r="CD21" i="51"/>
  <c r="CD35" i="51"/>
  <c r="CD23" i="51"/>
  <c r="CE23" i="51" s="1"/>
  <c r="CD32" i="51"/>
  <c r="CD36" i="51"/>
  <c r="CD40" i="51"/>
  <c r="CD41" i="51" s="1"/>
  <c r="CD17" i="51"/>
  <c r="CB41" i="51"/>
  <c r="D45" i="51" s="1"/>
  <c r="D44" i="51" s="1"/>
  <c r="BX44" i="51" s="1"/>
  <c r="CD33" i="51"/>
  <c r="CD16" i="51"/>
  <c r="CD38" i="51"/>
  <c r="CE38" i="51" s="1"/>
  <c r="CD15" i="51"/>
  <c r="CE15" i="51" s="1"/>
  <c r="CD22" i="5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5" i="51"/>
  <c r="CE22" i="51"/>
  <c r="CE27" i="51"/>
  <c r="CE32" i="51"/>
  <c r="CE17" i="51"/>
  <c r="CE2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21" i="51"/>
  <c r="CE16" i="51"/>
  <c r="CE31" i="51"/>
  <c r="CE33" i="51"/>
  <c r="CE36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AZ44" i="51"/>
  <c r="AZ45" i="51"/>
  <c r="AB45" i="51"/>
  <c r="AB44" i="51"/>
  <c r="BX45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<sst xmlns="http://schemas.openxmlformats.org/spreadsheetml/2006/main" count="315" uniqueCount="91">
  <si>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</si>
  <si>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</si>
  <si>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</si>
  <si>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</si>
  <si>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</si>
  <si>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</si>
  <si>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</si>
  <si>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</si>
  <si>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</si>
  <si>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</si>
  <si>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</si>
  <si>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</si>
  <si>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</si>
  <si>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</si>
  <si>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</si>
  <si>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</si>
  <si>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</si>
  <si>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</si>
  <si>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</si>
  <si>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</si>
  <si>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</si>
  <si>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</si>
  <si>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</si>
  <si>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</si>
  <si>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</si>
  <si>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</si>
  <si>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</si>
  <si>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</si>
  <si>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</si>
  <si>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</si>
  <si>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</si>
  <si>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</si>
  <si>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</si>
  <si>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</si>
  <si>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</si>
  <si>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</si>
  <si>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</si>
  <si>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</si>
  <si>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</si>
  <si>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</si>
  <si>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</si>
  <si>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</si>
  <si>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</si>
  <si>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</si>
  <si>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</si>
  <si>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</si>
  <si>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</si>
  <si>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</si>
  <si>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</si>
  <si>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</si>
  <si>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</si>
  <si>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</si>
  <si>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</si>
  <si>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</si>
  <si>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</si>
  <si>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</si>
  <si>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</si>
  <si>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</si>
  <si>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</si>
  <si>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</si>
  <si>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</si>
  <si>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</si>
  <si>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</si>
  <si>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</si>
  <si>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</si>
  <si>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</si>
  <si>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</si>
  <si>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</si>
  <si>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</si>
  <si>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</si>
  <si>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</si>
  <si>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</si>
  <si>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</si>
  <si>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</si>
  <si>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</si>
  <si>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</si>
  <si>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SP2511</t>
  </si>
  <si>
    <t>A02001-0013</t>
  </si>
  <si>
    <t>Standard    Davnpt</t>
  </si>
  <si>
    <t>D1</t>
  </si>
  <si>
    <t>RR</t>
  </si>
  <si>
    <t>Fair</t>
  </si>
  <si>
    <t>YES</t>
  </si>
  <si>
    <t>OK</t>
  </si>
  <si>
    <t>VG</t>
  </si>
  <si>
    <t>G</t>
  </si>
  <si>
    <t>AW</t>
  </si>
  <si>
    <t>ACT reviewed 3/19 - same as standard</t>
  </si>
  <si>
    <t>JOB OUT</t>
  </si>
  <si>
    <t>NO PARTS AT MACH-MR</t>
  </si>
  <si>
    <t>8773 pieces on counter-Rick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</si>
</sst>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50" sqref="I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5"/>
      <c r="C2" s="276"/>
      <c r="D2" s="276"/>
      <c r="E2" s="276"/>
      <c r="F2" s="277"/>
      <c r="G2" s="49"/>
      <c r="H2" s="349" t="s">
        <v>22</v>
      </c>
      <c r="I2" s="350"/>
      <c r="J2" s="179" t="s">
        <v>79</v>
      </c>
      <c r="K2" s="21"/>
      <c r="L2" s="365" t="s">
        <v>72</v>
      </c>
      <c r="M2" s="366"/>
      <c r="N2" s="366"/>
      <c r="O2" s="366"/>
      <c r="P2" s="366"/>
      <c r="Q2" s="367"/>
      <c r="R2" s="7"/>
      <c r="S2" s="174"/>
      <c r="T2" s="7"/>
      <c r="U2" s="363" t="s">
        <v>10</v>
      </c>
      <c r="V2" s="364"/>
      <c r="W2" s="364"/>
      <c r="X2" s="124">
        <v>8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0" t="str">
        <f>IF($J$2="","",$J$2)</f>
        <v>D1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6">
        <f>IF($X$2="","",$X$2)</f>
        <v>8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0" t="str">
        <f>IF($J$2="","",$J$2)</f>
        <v>D1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6">
        <f>IF($X$2="","",$X$2)</f>
        <v>8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0" t="str">
        <f>IF($J$2="","",$J$2)</f>
        <v>D1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6">
        <f>IF($X$2="","",$X$2)</f>
        <v>8</v>
      </c>
      <c r="CS2" s="5"/>
    </row>
    <row r="3" spans="2:97" ht="7.5" customHeight="1" thickBot="1" x14ac:dyDescent="0.25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4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78"/>
      <c r="C4" s="279"/>
      <c r="D4" s="279"/>
      <c r="E4" s="279"/>
      <c r="F4" s="280"/>
      <c r="G4" s="24"/>
      <c r="H4" s="349" t="s">
        <v>20</v>
      </c>
      <c r="I4" s="360"/>
      <c r="J4" s="180" t="s">
        <v>85</v>
      </c>
      <c r="K4" s="4"/>
      <c r="L4" s="80" t="s">
        <v>27</v>
      </c>
      <c r="M4" s="50">
        <v>5.73</v>
      </c>
      <c r="N4" s="353" t="s">
        <v>14</v>
      </c>
      <c r="O4" s="354"/>
      <c r="P4" s="223">
        <f>IF(M6="","",(ROUNDUP((C10*M8/M4/M6),0)*M6))</f>
        <v>70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6">
        <f>IF(BZ41=0,"",BZ41)</f>
        <v>3.5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1" t="str">
        <f>IF($J$4="","",$J$4)</f>
        <v>G</v>
      </c>
      <c r="AI4" s="4"/>
      <c r="AJ4" s="80" t="s">
        <v>27</v>
      </c>
      <c r="AK4" s="103">
        <f>IF($M$4="","",$M$4)</f>
        <v>5.73</v>
      </c>
      <c r="AL4" s="353" t="s">
        <v>14</v>
      </c>
      <c r="AM4" s="354"/>
      <c r="AN4" s="223">
        <f>IF($P$4="","",$P$4)</f>
        <v>70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6">
        <f>IF($X$4="","",$X$4)</f>
        <v>3.5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1" t="str">
        <f>IF($J$4="","",$J$4)</f>
        <v>G</v>
      </c>
      <c r="BG4" s="4"/>
      <c r="BH4" s="80" t="s">
        <v>27</v>
      </c>
      <c r="BI4" s="103">
        <f>IF($M$4="","",$M$4)</f>
        <v>5.73</v>
      </c>
      <c r="BJ4" s="353" t="s">
        <v>14</v>
      </c>
      <c r="BK4" s="354"/>
      <c r="BL4" s="223">
        <f>IF($P$4="","",$P$4)</f>
        <v>70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6">
        <f>IF($X$4="","",$X$4)</f>
        <v>3.5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1" t="str">
        <f>IF($J$4="","",$J$4)</f>
        <v>G</v>
      </c>
      <c r="CE4" s="4"/>
      <c r="CF4" s="80" t="s">
        <v>27</v>
      </c>
      <c r="CG4" s="103">
        <f>IF($M$4="","",$M$4)</f>
        <v>5.73</v>
      </c>
      <c r="CH4" s="353" t="s">
        <v>14</v>
      </c>
      <c r="CI4" s="354"/>
      <c r="CJ4" s="223">
        <f>IF($P$4="","",$P$4)</f>
        <v>70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6">
        <f>IF($X$4="","",$X$4)</f>
        <v>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5">
        <v>411</v>
      </c>
      <c r="K6" s="4"/>
      <c r="L6" s="81" t="s">
        <v>65</v>
      </c>
      <c r="M6" s="50">
        <v>5</v>
      </c>
      <c r="N6" s="287" t="s">
        <v>75</v>
      </c>
      <c r="O6" s="288"/>
      <c r="P6" s="268">
        <f>IF(S6="","",S6-CA41)</f>
        <v>0</v>
      </c>
      <c r="Q6" s="269"/>
      <c r="R6" s="21"/>
      <c r="S6" s="176">
        <f>IF($M$6="","",(ROUNDUP(($C$10*$M$8/$M$4/$M$6),0)))</f>
        <v>14</v>
      </c>
      <c r="T6" s="7"/>
      <c r="U6" s="363" t="s">
        <v>19</v>
      </c>
      <c r="V6" s="364"/>
      <c r="W6" s="364"/>
      <c r="X6" s="126">
        <f>IF(X4="","",(X2/X4))</f>
        <v>2.2857142857142856</v>
      </c>
      <c r="Y6" s="29"/>
      <c r="Z6" s="76" t="s">
        <v>58</v>
      </c>
      <c r="AA6" s="216" t="str">
        <f>IF($C$6="","",$C$6)</f>
        <v>SP2511</v>
      </c>
      <c r="AB6" s="217"/>
      <c r="AC6" s="218"/>
      <c r="AD6" s="4"/>
      <c r="AE6" s="39"/>
      <c r="AF6" s="361" t="s">
        <v>21</v>
      </c>
      <c r="AG6" s="362"/>
      <c r="AH6" s="102">
        <f>IF($J$6="","",$J$6)</f>
        <v>411</v>
      </c>
      <c r="AI6" s="4"/>
      <c r="AJ6" s="81" t="s">
        <v>65</v>
      </c>
      <c r="AK6" s="103">
        <f>IF($M$6="","",$M$6)</f>
        <v>5</v>
      </c>
      <c r="AL6" s="287" t="s">
        <v>75</v>
      </c>
      <c r="AM6" s="288"/>
      <c r="AN6" s="268">
        <f>IF($P$6="","",$P$6)</f>
        <v>0</v>
      </c>
      <c r="AO6" s="269"/>
      <c r="AP6" s="21"/>
      <c r="AQ6" s="176">
        <f>S6</f>
        <v>14</v>
      </c>
      <c r="AR6" s="7"/>
      <c r="AS6" s="363" t="s">
        <v>19</v>
      </c>
      <c r="AT6" s="364"/>
      <c r="AU6" s="364"/>
      <c r="AV6" s="87">
        <f>IF($X$6="","",$X$6)</f>
        <v>2.2857142857142856</v>
      </c>
      <c r="AW6" s="29"/>
      <c r="AX6" s="76" t="s">
        <v>58</v>
      </c>
      <c r="AY6" s="216" t="str">
        <f>IF($C$6="","",$C$6)</f>
        <v>SP2511</v>
      </c>
      <c r="AZ6" s="217"/>
      <c r="BA6" s="218"/>
      <c r="BB6" s="4"/>
      <c r="BC6" s="39"/>
      <c r="BD6" s="361" t="s">
        <v>21</v>
      </c>
      <c r="BE6" s="362"/>
      <c r="BF6" s="102">
        <f>IF($J$6="","",$J$6)</f>
        <v>411</v>
      </c>
      <c r="BG6" s="4"/>
      <c r="BH6" s="81" t="s">
        <v>65</v>
      </c>
      <c r="BI6" s="103">
        <f>IF($M$6="","",$M$6)</f>
        <v>5</v>
      </c>
      <c r="BJ6" s="287" t="s">
        <v>75</v>
      </c>
      <c r="BK6" s="288"/>
      <c r="BL6" s="223">
        <f>IF($P$6="","",$P$6)</f>
        <v>0</v>
      </c>
      <c r="BM6" s="267"/>
      <c r="BN6" s="21"/>
      <c r="BO6" s="176">
        <f>S6</f>
        <v>14</v>
      </c>
      <c r="BP6" s="7"/>
      <c r="BQ6" s="363" t="s">
        <v>19</v>
      </c>
      <c r="BR6" s="364"/>
      <c r="BS6" s="364"/>
      <c r="BT6" s="87">
        <f>IF($X$6="","",$X$6)</f>
        <v>2.2857142857142856</v>
      </c>
      <c r="BU6" s="29"/>
      <c r="BV6" s="76" t="s">
        <v>58</v>
      </c>
      <c r="BW6" s="216" t="str">
        <f>IF($C$6="","",$C$6)</f>
        <v>SP2511</v>
      </c>
      <c r="BX6" s="217"/>
      <c r="BY6" s="218"/>
      <c r="BZ6" s="4"/>
      <c r="CA6" s="39"/>
      <c r="CB6" s="361" t="s">
        <v>21</v>
      </c>
      <c r="CC6" s="362"/>
      <c r="CD6" s="102">
        <f>IF($J$6="","",$J$6)</f>
        <v>411</v>
      </c>
      <c r="CE6" s="4"/>
      <c r="CF6" s="81" t="s">
        <v>65</v>
      </c>
      <c r="CG6" s="103">
        <f>IF($M$6="","",$M$6)</f>
        <v>5</v>
      </c>
      <c r="CH6" s="287" t="s">
        <v>75</v>
      </c>
      <c r="CI6" s="288"/>
      <c r="CJ6" s="223">
        <f>IF($P$6="","",$P$6)</f>
        <v>0</v>
      </c>
      <c r="CK6" s="267"/>
      <c r="CL6" s="21"/>
      <c r="CM6" s="176">
        <f>S6</f>
        <v>14</v>
      </c>
      <c r="CN6" s="7"/>
      <c r="CO6" s="363" t="s">
        <v>19</v>
      </c>
      <c r="CP6" s="364"/>
      <c r="CQ6" s="364"/>
      <c r="CR6" s="87">
        <f>IF($X$6="","",$X$6)</f>
        <v>2.2857142857142856</v>
      </c>
      <c r="CS6" s="29"/>
    </row>
    <row r="7" spans="2:97" ht="10.5" customHeight="1" x14ac:dyDescent="0.2">
      <c r="B7" s="61"/>
      <c r="C7" s="16"/>
      <c r="D7" s="16"/>
      <c r="E7" s="17"/>
      <c r="F7" s="374" t="s">
        <v>57</v>
      </c>
      <c r="G7" s="375"/>
      <c r="H7" s="376" t="s">
        <v>44</v>
      </c>
      <c r="I7" s="377"/>
      <c r="J7" s="378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4" t="s">
        <v>57</v>
      </c>
      <c r="AE7" s="375"/>
      <c r="AF7" s="376" t="s">
        <v>44</v>
      </c>
      <c r="AG7" s="377"/>
      <c r="AH7" s="378"/>
      <c r="AI7" s="22"/>
      <c r="AJ7" s="31"/>
      <c r="AK7" s="33"/>
      <c r="AL7" s="33"/>
      <c r="AM7" s="34"/>
      <c r="AN7" s="34"/>
      <c r="AO7" s="30"/>
      <c r="AP7" s="7"/>
      <c r="AQ7" s="379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4" t="s">
        <v>57</v>
      </c>
      <c r="BC7" s="375"/>
      <c r="BD7" s="376" t="s">
        <v>44</v>
      </c>
      <c r="BE7" s="377"/>
      <c r="BF7" s="378"/>
      <c r="BG7" s="22"/>
      <c r="BH7" s="31"/>
      <c r="BI7" s="33"/>
      <c r="BJ7" s="33"/>
      <c r="BK7" s="34"/>
      <c r="BL7" s="34"/>
      <c r="BM7" s="30"/>
      <c r="BN7" s="7"/>
      <c r="BO7" s="379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4" t="s">
        <v>57</v>
      </c>
      <c r="CA7" s="375"/>
      <c r="CB7" s="376" t="s">
        <v>44</v>
      </c>
      <c r="CC7" s="377"/>
      <c r="CD7" s="378"/>
      <c r="CE7" s="22"/>
      <c r="CF7" s="31"/>
      <c r="CG7" s="33"/>
      <c r="CH7" s="33"/>
      <c r="CI7" s="34"/>
      <c r="CJ7" s="34"/>
      <c r="CK7" s="30"/>
      <c r="CL7" s="7"/>
      <c r="CM7" s="379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25">
      <c r="B8" s="74" t="s">
        <v>60</v>
      </c>
      <c r="C8" s="453">
        <v>364263</v>
      </c>
      <c r="D8" s="453"/>
      <c r="E8" s="454"/>
      <c r="F8" s="447"/>
      <c r="G8" s="448"/>
      <c r="H8" s="182" t="s">
        <v>78</v>
      </c>
      <c r="I8" s="183"/>
      <c r="J8" s="178">
        <v>7.9</v>
      </c>
      <c r="K8" s="28"/>
      <c r="L8" s="80" t="s">
        <v>28</v>
      </c>
      <c r="M8" s="56">
        <v>4.7899999999999998E-2</v>
      </c>
      <c r="N8" s="221" t="s">
        <v>29</v>
      </c>
      <c r="O8" s="222"/>
      <c r="P8" s="223">
        <f>IF(M8="","",M4/M8)</f>
        <v>119.62421711899792</v>
      </c>
      <c r="Q8" s="224"/>
      <c r="R8" s="28"/>
      <c r="S8" s="332" t="s">
        <v>87</v>
      </c>
      <c r="T8" s="333"/>
      <c r="U8" s="333"/>
      <c r="V8" s="333"/>
      <c r="W8" s="333"/>
      <c r="X8" s="334"/>
      <c r="Y8" s="29"/>
      <c r="Z8" s="74" t="s">
        <v>60</v>
      </c>
      <c r="AA8" s="355">
        <f>IF(C8="","",$C$8)</f>
        <v>364263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7">
        <f>IF($J$8="","",$J$8)</f>
        <v>7.9</v>
      </c>
      <c r="AI8" s="28"/>
      <c r="AJ8" s="80" t="s">
        <v>28</v>
      </c>
      <c r="AK8" s="104">
        <f>IF($M$8="","",$M$8)</f>
        <v>4.7899999999999998E-2</v>
      </c>
      <c r="AL8" s="221" t="s">
        <v>29</v>
      </c>
      <c r="AM8" s="222"/>
      <c r="AN8" s="223">
        <f>IF($P$8="","",$P$8)</f>
        <v>119.62421711899792</v>
      </c>
      <c r="AO8" s="224"/>
      <c r="AP8" s="28"/>
      <c r="AQ8" s="455" t="str">
        <f>IF($S$8="","",$S$8)</f>
        <v>ACT reviewed 3/19 - same as standard</v>
      </c>
      <c r="AR8" s="456"/>
      <c r="AS8" s="456"/>
      <c r="AT8" s="456"/>
      <c r="AU8" s="456"/>
      <c r="AV8" s="457"/>
      <c r="AW8" s="29"/>
      <c r="AX8" s="74" t="s">
        <v>60</v>
      </c>
      <c r="AY8" s="355">
        <f>IF(AA8="","",$C$8)</f>
        <v>364263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7">
        <f>IF($J$8="","",$J$8)</f>
        <v>7.9</v>
      </c>
      <c r="BG8" s="28"/>
      <c r="BH8" s="80" t="s">
        <v>28</v>
      </c>
      <c r="BI8" s="104">
        <f>IF($M$8="","",$M$8)</f>
        <v>4.7899999999999998E-2</v>
      </c>
      <c r="BJ8" s="221" t="s">
        <v>29</v>
      </c>
      <c r="BK8" s="222"/>
      <c r="BL8" s="223">
        <f>IF($P$8="","",$P$8)</f>
        <v>119.62421711899792</v>
      </c>
      <c r="BM8" s="224"/>
      <c r="BN8" s="28"/>
      <c r="BO8" s="455" t="str">
        <f>IF($S$8="","",$S$8)</f>
        <v>ACT reviewed 3/19 - same as standard</v>
      </c>
      <c r="BP8" s="456"/>
      <c r="BQ8" s="456"/>
      <c r="BR8" s="456"/>
      <c r="BS8" s="456"/>
      <c r="BT8" s="457"/>
      <c r="BU8" s="29"/>
      <c r="BV8" s="74" t="s">
        <v>60</v>
      </c>
      <c r="BW8" s="355">
        <f>IF(AY8="","",$C$8)</f>
        <v>364263</v>
      </c>
      <c r="BX8" s="355"/>
      <c r="BY8" s="356"/>
      <c r="BZ8" s="466" t="str">
        <f>IF(BB8="","",$F$8)</f>
        <v/>
      </c>
      <c r="CA8" s="467"/>
      <c r="CB8" s="182" t="s">
        <v>45</v>
      </c>
      <c r="CC8" s="183"/>
      <c r="CD8" s="127">
        <f>IF($J$8="","",$J$8)</f>
        <v>7.9</v>
      </c>
      <c r="CE8" s="28"/>
      <c r="CF8" s="80" t="s">
        <v>28</v>
      </c>
      <c r="CG8" s="104">
        <f>IF($M$8="","",$M$8)</f>
        <v>4.7899999999999998E-2</v>
      </c>
      <c r="CH8" s="221" t="s">
        <v>29</v>
      </c>
      <c r="CI8" s="222"/>
      <c r="CJ8" s="223">
        <f>IF($P$8="","",$P$8)</f>
        <v>119.62421711899792</v>
      </c>
      <c r="CK8" s="224"/>
      <c r="CL8" s="28"/>
      <c r="CM8" s="455" t="str">
        <f>IF($S$8="","",$S$8)</f>
        <v>ACT reviewed 3/19 - same as standard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41"/>
      <c r="I9" s="342"/>
      <c r="J9" s="343"/>
      <c r="K9" s="82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3" t="s">
        <v>66</v>
      </c>
      <c r="AE9" s="444"/>
      <c r="AF9" s="341"/>
      <c r="AG9" s="342"/>
      <c r="AH9" s="343"/>
      <c r="AI9" s="82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41"/>
      <c r="BE9" s="342"/>
      <c r="BF9" s="343"/>
      <c r="BG9" s="82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41"/>
      <c r="CC9" s="342"/>
      <c r="CD9" s="343"/>
      <c r="CE9" s="82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25">
      <c r="B10" s="75" t="s">
        <v>59</v>
      </c>
      <c r="C10" s="270">
        <v>8000</v>
      </c>
      <c r="D10" s="270"/>
      <c r="E10" s="271"/>
      <c r="F10" s="445"/>
      <c r="G10" s="446"/>
      <c r="H10" s="182" t="s">
        <v>46</v>
      </c>
      <c r="I10" s="183"/>
      <c r="J10" s="177">
        <v>7.9</v>
      </c>
      <c r="K10" s="181" t="s">
        <v>86</v>
      </c>
      <c r="L10" s="206" t="s">
        <v>39</v>
      </c>
      <c r="M10" s="207"/>
      <c r="N10" s="284" t="s">
        <v>77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5" t="s">
        <v>59</v>
      </c>
      <c r="AA10" s="194">
        <f>IF($C$10="","",$C$10)</f>
        <v>8000</v>
      </c>
      <c r="AB10" s="194"/>
      <c r="AC10" s="195"/>
      <c r="AD10" s="464" t="str">
        <f>IF($F$10="","",$F$10)</f>
        <v/>
      </c>
      <c r="AE10" s="465"/>
      <c r="AF10" s="182" t="s">
        <v>46</v>
      </c>
      <c r="AG10" s="183"/>
      <c r="AH10" s="128">
        <f>IF($J$10="","",$J$10)</f>
        <v>7.9</v>
      </c>
      <c r="AI10" s="105" t="str">
        <f>IF($K$10="","",$K$10)</f>
        <v>AW</v>
      </c>
      <c r="AJ10" s="206" t="s">
        <v>39</v>
      </c>
      <c r="AK10" s="207"/>
      <c r="AL10" s="380" t="str">
        <f>IF($N$10="","",$N$10)</f>
        <v>A02001-0013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5" t="s">
        <v>59</v>
      </c>
      <c r="AY10" s="194">
        <f>IF($C$10="","",$C$10)</f>
        <v>8000</v>
      </c>
      <c r="AZ10" s="194"/>
      <c r="BA10" s="195"/>
      <c r="BB10" s="464" t="str">
        <f>IF($F$10="","",$F$10)</f>
        <v/>
      </c>
      <c r="BC10" s="465"/>
      <c r="BD10" s="182" t="s">
        <v>46</v>
      </c>
      <c r="BE10" s="183"/>
      <c r="BF10" s="128">
        <f>IF($J$10="","",$J$10)</f>
        <v>7.9</v>
      </c>
      <c r="BG10" s="105" t="str">
        <f>IF($K$10="","",$K$10)</f>
        <v>AW</v>
      </c>
      <c r="BH10" s="206" t="s">
        <v>39</v>
      </c>
      <c r="BI10" s="207"/>
      <c r="BJ10" s="380" t="str">
        <f>IF($N$10="","",$N$10)</f>
        <v>A02001-0013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5" t="s">
        <v>59</v>
      </c>
      <c r="BW10" s="194">
        <f>IF($C$10="","",$C$10)</f>
        <v>8000</v>
      </c>
      <c r="BX10" s="194"/>
      <c r="BY10" s="195"/>
      <c r="BZ10" s="464" t="str">
        <f>IF($F$10="","",$F$10)</f>
        <v/>
      </c>
      <c r="CA10" s="465"/>
      <c r="CB10" s="182" t="s">
        <v>46</v>
      </c>
      <c r="CC10" s="183"/>
      <c r="CD10" s="128">
        <f>IF($J$10="","",$J$10)</f>
        <v>7.9</v>
      </c>
      <c r="CE10" s="105" t="str">
        <f>IF($K$10="","",$K$10)</f>
        <v>AW</v>
      </c>
      <c r="CF10" s="206" t="s">
        <v>39</v>
      </c>
      <c r="CG10" s="207"/>
      <c r="CH10" s="380" t="str">
        <f>IF($N$10="","",$N$10)</f>
        <v>A02001-0013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25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">
      <c r="B14" s="8"/>
      <c r="C14" s="14"/>
      <c r="D14" s="241" t="s">
        <v>69</v>
      </c>
      <c r="E14" s="242"/>
      <c r="F14" s="243"/>
      <c r="G14" s="106"/>
      <c r="H14" s="106"/>
      <c r="I14" s="106" t="s">
        <v>0</v>
      </c>
      <c r="J14" s="149">
        <v>0</v>
      </c>
      <c r="K14" s="149">
        <f>C$10</f>
        <v>8000</v>
      </c>
      <c r="L14" s="106" t="s">
        <v>0</v>
      </c>
      <c r="M14" s="106" t="str">
        <f>I14</f>
        <v xml:space="preserve"> </v>
      </c>
      <c r="N14" s="351" t="s">
        <v>0</v>
      </c>
      <c r="O14" s="346"/>
      <c r="P14" s="344"/>
      <c r="Q14" s="345"/>
      <c r="R14" s="346"/>
      <c r="S14" s="108"/>
      <c r="T14" s="109"/>
      <c r="U14" s="109"/>
      <c r="V14" s="241"/>
      <c r="W14" s="242"/>
      <c r="X14" s="242"/>
      <c r="Y14" s="352"/>
      <c r="Z14" s="357" t="s">
        <v>49</v>
      </c>
      <c r="AA14" s="358"/>
      <c r="AB14" s="359"/>
      <c r="AC14" s="113">
        <f>E41</f>
        <v>18</v>
      </c>
      <c r="AD14" s="113">
        <f t="shared" ref="AD14:AI14" si="0">F41</f>
        <v>3.5</v>
      </c>
      <c r="AE14" s="114">
        <f t="shared" si="0"/>
        <v>14</v>
      </c>
      <c r="AF14" s="115">
        <f>H41</f>
        <v>8373.6951983298532</v>
      </c>
      <c r="AG14" s="113">
        <f t="shared" si="0"/>
        <v>19</v>
      </c>
      <c r="AH14" s="114">
        <f t="shared" si="0"/>
        <v>8373.6951983298532</v>
      </c>
      <c r="AI14" s="114">
        <f t="shared" si="0"/>
        <v>-373.69519832985316</v>
      </c>
      <c r="AJ14" s="116">
        <f>L41</f>
        <v>7398</v>
      </c>
      <c r="AK14" s="64"/>
      <c r="AL14" s="383"/>
      <c r="AM14" s="384"/>
      <c r="AN14" s="385"/>
      <c r="AO14" s="386"/>
      <c r="AP14" s="387"/>
      <c r="AQ14" s="119">
        <f>S41</f>
        <v>1</v>
      </c>
      <c r="AR14" s="63"/>
      <c r="AS14" s="116">
        <f>U41</f>
        <v>0</v>
      </c>
      <c r="AT14" s="388" t="s">
        <v>43</v>
      </c>
      <c r="AU14" s="389"/>
      <c r="AV14" s="389"/>
      <c r="AW14" s="390"/>
      <c r="AX14" s="357" t="s">
        <v>49</v>
      </c>
      <c r="AY14" s="358"/>
      <c r="AZ14" s="359"/>
      <c r="BA14" s="113">
        <f>AC41</f>
        <v>18</v>
      </c>
      <c r="BB14" s="113">
        <f t="shared" ref="BB14" si="1">AD41</f>
        <v>3.5</v>
      </c>
      <c r="BC14" s="114">
        <f t="shared" ref="BC14" si="2">AE41</f>
        <v>14</v>
      </c>
      <c r="BD14" s="115">
        <f>AF41</f>
        <v>8373.6951983298532</v>
      </c>
      <c r="BE14" s="113">
        <f t="shared" ref="BE14" si="3">AG41</f>
        <v>19</v>
      </c>
      <c r="BF14" s="114">
        <f t="shared" ref="BF14" si="4">AH41</f>
        <v>8373.6951983298532</v>
      </c>
      <c r="BG14" s="114">
        <f t="shared" ref="BG14" si="5">AI41</f>
        <v>-373.69519832985316</v>
      </c>
      <c r="BH14" s="116">
        <f>AJ41</f>
        <v>7398</v>
      </c>
      <c r="BI14" s="64"/>
      <c r="BJ14" s="383"/>
      <c r="BK14" s="384"/>
      <c r="BL14" s="385"/>
      <c r="BM14" s="386"/>
      <c r="BN14" s="387"/>
      <c r="BO14" s="119">
        <f>AQ41</f>
        <v>1</v>
      </c>
      <c r="BP14" s="63"/>
      <c r="BQ14" s="116">
        <f>AS41</f>
        <v>0</v>
      </c>
      <c r="BR14" s="388" t="s">
        <v>43</v>
      </c>
      <c r="BS14" s="389"/>
      <c r="BT14" s="389"/>
      <c r="BU14" s="390"/>
      <c r="BV14" s="357" t="s">
        <v>49</v>
      </c>
      <c r="BW14" s="358"/>
      <c r="BX14" s="359"/>
      <c r="BY14" s="113">
        <f>BA41</f>
        <v>18</v>
      </c>
      <c r="BZ14" s="113">
        <f t="shared" ref="BZ14" si="6">BB41</f>
        <v>3.5</v>
      </c>
      <c r="CA14" s="114">
        <f t="shared" ref="CA14" si="7">BC41</f>
        <v>14</v>
      </c>
      <c r="CB14" s="115">
        <f>BD41</f>
        <v>8373.6951983298532</v>
      </c>
      <c r="CC14" s="113">
        <f t="shared" ref="CC14" si="8">BE41</f>
        <v>19</v>
      </c>
      <c r="CD14" s="114">
        <f t="shared" ref="CD14" si="9">BF41</f>
        <v>8373.6951983298532</v>
      </c>
      <c r="CE14" s="114">
        <f t="shared" ref="CE14" si="10">BG41</f>
        <v>-373.69519832985316</v>
      </c>
      <c r="CF14" s="116">
        <f>BH41</f>
        <v>7398</v>
      </c>
      <c r="CG14" s="64"/>
      <c r="CH14" s="383"/>
      <c r="CI14" s="384"/>
      <c r="CJ14" s="385"/>
      <c r="CK14" s="386"/>
      <c r="CL14" s="387"/>
      <c r="CM14" s="119">
        <f>BO41</f>
        <v>1</v>
      </c>
      <c r="CN14" s="63"/>
      <c r="CO14" s="116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">
      <c r="B15" s="156">
        <v>42081</v>
      </c>
      <c r="C15" s="157" t="s">
        <v>80</v>
      </c>
      <c r="D15" s="158">
        <v>3119</v>
      </c>
      <c r="E15" s="158">
        <v>3.5</v>
      </c>
      <c r="F15" s="159">
        <v>3.5</v>
      </c>
      <c r="G15" s="160">
        <v>3</v>
      </c>
      <c r="H15" s="99">
        <f>IF(G15="","",(IF($P$8=0,"",($P$8*G15*$M$6))))</f>
        <v>1794.3632567849686</v>
      </c>
      <c r="I15" s="96">
        <f>IF(G15="","",(SUM(E15+F15+S15)))</f>
        <v>8</v>
      </c>
      <c r="J15" s="97">
        <f>SUM(H$14:H15)</f>
        <v>1794.3632567849686</v>
      </c>
      <c r="K15" s="97">
        <f t="shared" ref="K15:K40" si="11">C$10-J15</f>
        <v>6205.6367432150309</v>
      </c>
      <c r="L15" s="98">
        <f>IF(G15="",0,$J$6*(I15-F15-S15))</f>
        <v>1438.5</v>
      </c>
      <c r="M15" s="99">
        <f>H15</f>
        <v>1794.3632567849686</v>
      </c>
      <c r="N15" s="244">
        <f>IF(L15=0,"",(M15/L15))</f>
        <v>1.247384954316975</v>
      </c>
      <c r="O15" s="245"/>
      <c r="P15" s="188"/>
      <c r="Q15" s="189"/>
      <c r="R15" s="190"/>
      <c r="S15" s="172">
        <v>1</v>
      </c>
      <c r="T15" s="171">
        <v>4</v>
      </c>
      <c r="U15" s="171">
        <v>0</v>
      </c>
      <c r="V15" s="210" t="s">
        <v>81</v>
      </c>
      <c r="W15" s="211"/>
      <c r="X15" s="211"/>
      <c r="Y15" s="212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8373.6951983298532</v>
      </c>
      <c r="AI15" s="97">
        <f>C$10-AH15</f>
        <v>-373.69519832985316</v>
      </c>
      <c r="AJ15" s="98">
        <f>IF(AE15="",0,$J$6*(AG15-AD15-AQ15))</f>
        <v>0</v>
      </c>
      <c r="AK15" s="99" t="str">
        <f>AF15</f>
        <v/>
      </c>
      <c r="AL15" s="244" t="str">
        <f>IF(AJ15=0,"",(AK15/AJ15))</f>
        <v/>
      </c>
      <c r="AM15" s="245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8373.6951983298532</v>
      </c>
      <c r="BG15" s="97">
        <f>$C$10-BF15</f>
        <v>-373.69519832985316</v>
      </c>
      <c r="BH15" s="98">
        <f>IF(BC15="",0,$J$6*(BE15-BB15-BO15))</f>
        <v>0</v>
      </c>
      <c r="BI15" s="99" t="str">
        <f>BD15</f>
        <v/>
      </c>
      <c r="BJ15" s="244" t="str">
        <f>IF(BH15=0,"",(BI15/BH15))</f>
        <v/>
      </c>
      <c r="BK15" s="245"/>
      <c r="BL15" s="391"/>
      <c r="BM15" s="392"/>
      <c r="BN15" s="393"/>
      <c r="BO15" s="79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8373.6951983298532</v>
      </c>
      <c r="CE15" s="97">
        <f>$C$10-CD15</f>
        <v>-373.69519832985316</v>
      </c>
      <c r="CF15" s="98">
        <f>IF(CA15="",0,$J$6*(CC15-BZ15-CM15))</f>
        <v>0</v>
      </c>
      <c r="CG15" s="99" t="str">
        <f>CB15</f>
        <v/>
      </c>
      <c r="CH15" s="244" t="str">
        <f>IF(CF15=0,"",(CG15/CF15))</f>
        <v/>
      </c>
      <c r="CI15" s="245"/>
      <c r="CJ15" s="391"/>
      <c r="CK15" s="392"/>
      <c r="CL15" s="393"/>
      <c r="CM15" s="79"/>
      <c r="CN15" s="68"/>
      <c r="CO15" s="68"/>
      <c r="CP15" s="394"/>
      <c r="CQ15" s="395"/>
      <c r="CR15" s="395"/>
      <c r="CS15" s="396"/>
    </row>
    <row r="16" spans="2:97" ht="15" customHeight="1" x14ac:dyDescent="0.2">
      <c r="B16" s="156">
        <v>42082</v>
      </c>
      <c r="C16" s="157" t="s">
        <v>80</v>
      </c>
      <c r="D16" s="158">
        <v>3119</v>
      </c>
      <c r="E16" s="158">
        <v>8</v>
      </c>
      <c r="F16" s="161">
        <v>0</v>
      </c>
      <c r="G16" s="160">
        <v>6</v>
      </c>
      <c r="H16" s="99">
        <f t="shared" ref="H16:H40" si="12">IF(G16="","",(IF($P$8=0,"",($P$8*G16*$M$6))))</f>
        <v>3588.7265135699372</v>
      </c>
      <c r="I16" s="96">
        <f t="shared" ref="I16:I40" si="13">IF(G16="","",(SUM(E16+F16+S16)))</f>
        <v>8</v>
      </c>
      <c r="J16" s="97">
        <f>SUM(H$14:H16)</f>
        <v>5383.0897703549053</v>
      </c>
      <c r="K16" s="97">
        <f t="shared" si="11"/>
        <v>2616.9102296450947</v>
      </c>
      <c r="L16" s="98">
        <f t="shared" ref="L16:L40" si="14">IF(G16="",0,$J$6*(I16-F16-S16))</f>
        <v>3288</v>
      </c>
      <c r="M16" s="99">
        <f t="shared" ref="M16:M40" si="15">H16</f>
        <v>3588.7265135699372</v>
      </c>
      <c r="N16" s="244">
        <f t="shared" ref="N16:N40" si="16">IF(L16=0,"",(M16/L16))</f>
        <v>1.0914618350273531</v>
      </c>
      <c r="O16" s="245"/>
      <c r="P16" s="188"/>
      <c r="Q16" s="189"/>
      <c r="R16" s="190"/>
      <c r="S16" s="172">
        <v>0</v>
      </c>
      <c r="T16" s="171">
        <v>0</v>
      </c>
      <c r="U16" s="171">
        <v>0</v>
      </c>
      <c r="V16" s="371"/>
      <c r="W16" s="372"/>
      <c r="X16" s="372"/>
      <c r="Y16" s="37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8373.6951983298532</v>
      </c>
      <c r="AI16" s="97">
        <f t="shared" ref="AI16:AI40" si="19">C$10-AH16</f>
        <v>-373.69519832985316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4" t="str">
        <f t="shared" ref="AL16:AL40" si="22">IF(AJ16=0,"",(AK16/AJ16))</f>
        <v/>
      </c>
      <c r="AM16" s="245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8373.6951983298532</v>
      </c>
      <c r="BG16" s="97">
        <f t="shared" ref="BG16:BG40" si="25">$C$10-BF16</f>
        <v>-373.69519832985316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4" t="str">
        <f t="shared" ref="BJ16:BJ40" si="28">IF(BH16=0,"",(BI16/BH16))</f>
        <v/>
      </c>
      <c r="BK16" s="245"/>
      <c r="BL16" s="391"/>
      <c r="BM16" s="392"/>
      <c r="BN16" s="393"/>
      <c r="BO16" s="79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8373.6951983298532</v>
      </c>
      <c r="CE16" s="97">
        <f t="shared" ref="CE16:CE40" si="31">$C$10-CD16</f>
        <v>-373.69519832985316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4" t="str">
        <f t="shared" ref="CH16:CH40" si="34">IF(CF16=0,"",(CG16/CF16))</f>
        <v/>
      </c>
      <c r="CI16" s="245"/>
      <c r="CJ16" s="391"/>
      <c r="CK16" s="392"/>
      <c r="CL16" s="393"/>
      <c r="CM16" s="79"/>
      <c r="CN16" s="68"/>
      <c r="CO16" s="68"/>
      <c r="CP16" s="394"/>
      <c r="CQ16" s="395"/>
      <c r="CR16" s="395"/>
      <c r="CS16" s="396"/>
    </row>
    <row r="17" spans="2:97" ht="15" customHeight="1" x14ac:dyDescent="0.2">
      <c r="B17" s="162">
        <v>42083</v>
      </c>
      <c r="C17" s="157" t="s">
        <v>80</v>
      </c>
      <c r="D17" s="158">
        <v>3119</v>
      </c>
      <c r="E17" s="158">
        <v>6.5</v>
      </c>
      <c r="F17" s="161">
        <v>0</v>
      </c>
      <c r="G17" s="160">
        <v>5</v>
      </c>
      <c r="H17" s="99">
        <f t="shared" si="12"/>
        <v>2990.6054279749478</v>
      </c>
      <c r="I17" s="96">
        <f t="shared" si="13"/>
        <v>6.5</v>
      </c>
      <c r="J17" s="97">
        <f>SUM(H$14:H17)</f>
        <v>8373.6951983298532</v>
      </c>
      <c r="K17" s="97">
        <f t="shared" si="11"/>
        <v>-373.69519832985316</v>
      </c>
      <c r="L17" s="98">
        <f t="shared" si="14"/>
        <v>2671.5</v>
      </c>
      <c r="M17" s="99">
        <f t="shared" si="15"/>
        <v>2990.6054279749478</v>
      </c>
      <c r="N17" s="244">
        <f t="shared" si="16"/>
        <v>1.1194480359254906</v>
      </c>
      <c r="O17" s="245"/>
      <c r="P17" s="188">
        <v>2859036</v>
      </c>
      <c r="Q17" s="189"/>
      <c r="R17" s="190"/>
      <c r="S17" s="169">
        <v>0</v>
      </c>
      <c r="T17" s="170">
        <v>0</v>
      </c>
      <c r="U17" s="170">
        <v>0</v>
      </c>
      <c r="V17" s="225" t="s">
        <v>88</v>
      </c>
      <c r="W17" s="226"/>
      <c r="X17" s="226"/>
      <c r="Y17" s="227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8373.6951983298532</v>
      </c>
      <c r="AI17" s="97">
        <f t="shared" si="19"/>
        <v>-373.69519832985316</v>
      </c>
      <c r="AJ17" s="98">
        <f t="shared" si="20"/>
        <v>0</v>
      </c>
      <c r="AK17" s="99" t="str">
        <f t="shared" si="21"/>
        <v/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8373.6951983298532</v>
      </c>
      <c r="BG17" s="97">
        <f t="shared" si="25"/>
        <v>-373.69519832985316</v>
      </c>
      <c r="BH17" s="98">
        <f t="shared" si="26"/>
        <v>0</v>
      </c>
      <c r="BI17" s="99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8373.6951983298532</v>
      </c>
      <c r="CE17" s="97">
        <f t="shared" si="31"/>
        <v>-373.69519832985316</v>
      </c>
      <c r="CF17" s="98">
        <f t="shared" si="32"/>
        <v>0</v>
      </c>
      <c r="CG17" s="99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">
      <c r="B18" s="151"/>
      <c r="C18" s="163"/>
      <c r="D18" s="152"/>
      <c r="E18" s="152"/>
      <c r="F18" s="154"/>
      <c r="G18" s="155"/>
      <c r="H18" s="99" t="str">
        <f t="shared" si="12"/>
        <v/>
      </c>
      <c r="I18" s="96" t="str">
        <f t="shared" si="13"/>
        <v/>
      </c>
      <c r="J18" s="97">
        <f>SUM(H$14:H18)</f>
        <v>8373.6951983298532</v>
      </c>
      <c r="K18" s="97">
        <f t="shared" si="11"/>
        <v>-373.69519832985316</v>
      </c>
      <c r="L18" s="98">
        <f t="shared" si="14"/>
        <v>0</v>
      </c>
      <c r="M18" s="99" t="str">
        <f t="shared" si="15"/>
        <v/>
      </c>
      <c r="N18" s="244" t="str">
        <f t="shared" si="16"/>
        <v/>
      </c>
      <c r="O18" s="245"/>
      <c r="P18" s="188"/>
      <c r="Q18" s="189"/>
      <c r="R18" s="190"/>
      <c r="S18" s="169"/>
      <c r="T18" s="170"/>
      <c r="U18" s="170"/>
      <c r="V18" s="213" t="s">
        <v>89</v>
      </c>
      <c r="W18" s="214"/>
      <c r="X18" s="214"/>
      <c r="Y18" s="21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8373.6951983298532</v>
      </c>
      <c r="AI18" s="97">
        <f t="shared" si="19"/>
        <v>-373.69519832985316</v>
      </c>
      <c r="AJ18" s="98">
        <f t="shared" si="20"/>
        <v>0</v>
      </c>
      <c r="AK18" s="99" t="str">
        <f t="shared" si="21"/>
        <v/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8373.6951983298532</v>
      </c>
      <c r="BG18" s="97">
        <f t="shared" si="25"/>
        <v>-373.69519832985316</v>
      </c>
      <c r="BH18" s="98">
        <f t="shared" si="26"/>
        <v>0</v>
      </c>
      <c r="BI18" s="99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8373.6951983298532</v>
      </c>
      <c r="CE18" s="97">
        <f t="shared" si="31"/>
        <v>-373.69519832985316</v>
      </c>
      <c r="CF18" s="98">
        <f t="shared" si="32"/>
        <v>0</v>
      </c>
      <c r="CG18" s="99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">
      <c r="B19" s="151"/>
      <c r="C19" s="164"/>
      <c r="D19" s="152"/>
      <c r="E19" s="152"/>
      <c r="F19" s="154"/>
      <c r="G19" s="155"/>
      <c r="H19" s="99" t="str">
        <f t="shared" si="12"/>
        <v/>
      </c>
      <c r="I19" s="96" t="str">
        <f t="shared" si="13"/>
        <v/>
      </c>
      <c r="J19" s="97">
        <f>SUM(H$14:H19)</f>
        <v>8373.6951983298532</v>
      </c>
      <c r="K19" s="97">
        <f t="shared" si="11"/>
        <v>-373.69519832985316</v>
      </c>
      <c r="L19" s="98">
        <f t="shared" si="14"/>
        <v>0</v>
      </c>
      <c r="M19" s="99" t="str">
        <f t="shared" si="15"/>
        <v/>
      </c>
      <c r="N19" s="244" t="str">
        <f t="shared" si="16"/>
        <v/>
      </c>
      <c r="O19" s="245"/>
      <c r="P19" s="188"/>
      <c r="Q19" s="189"/>
      <c r="R19" s="190"/>
      <c r="S19" s="169"/>
      <c r="T19" s="170"/>
      <c r="U19" s="170"/>
      <c r="V19" s="225" t="s">
        <v>90</v>
      </c>
      <c r="W19" s="226"/>
      <c r="X19" s="226"/>
      <c r="Y19" s="227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8373.6951983298532</v>
      </c>
      <c r="AI19" s="97">
        <f t="shared" si="19"/>
        <v>-373.69519832985316</v>
      </c>
      <c r="AJ19" s="98">
        <f t="shared" si="20"/>
        <v>0</v>
      </c>
      <c r="AK19" s="99" t="str">
        <f t="shared" si="21"/>
        <v/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8373.6951983298532</v>
      </c>
      <c r="BG19" s="97">
        <f t="shared" si="25"/>
        <v>-373.69519832985316</v>
      </c>
      <c r="BH19" s="98">
        <f t="shared" si="26"/>
        <v>0</v>
      </c>
      <c r="BI19" s="99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8373.6951983298532</v>
      </c>
      <c r="CE19" s="97">
        <f t="shared" si="31"/>
        <v>-373.69519832985316</v>
      </c>
      <c r="CF19" s="98">
        <f t="shared" si="32"/>
        <v>0</v>
      </c>
      <c r="CG19" s="99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">
      <c r="B20" s="151"/>
      <c r="C20" s="153"/>
      <c r="D20" s="152"/>
      <c r="E20" s="152"/>
      <c r="F20" s="154"/>
      <c r="G20" s="155"/>
      <c r="H20" s="99" t="str">
        <f t="shared" si="12"/>
        <v/>
      </c>
      <c r="I20" s="96" t="str">
        <f t="shared" si="13"/>
        <v/>
      </c>
      <c r="J20" s="97">
        <f>SUM(H$14:H20)</f>
        <v>8373.6951983298532</v>
      </c>
      <c r="K20" s="97">
        <f t="shared" si="11"/>
        <v>-373.69519832985316</v>
      </c>
      <c r="L20" s="98">
        <f t="shared" si="14"/>
        <v>0</v>
      </c>
      <c r="M20" s="99" t="str">
        <f t="shared" si="15"/>
        <v/>
      </c>
      <c r="N20" s="244" t="str">
        <f t="shared" si="16"/>
        <v/>
      </c>
      <c r="O20" s="245"/>
      <c r="P20" s="188"/>
      <c r="Q20" s="189"/>
      <c r="R20" s="190"/>
      <c r="S20" s="169"/>
      <c r="T20" s="170"/>
      <c r="U20" s="170"/>
      <c r="V20" s="213"/>
      <c r="W20" s="214"/>
      <c r="X20" s="214"/>
      <c r="Y20" s="215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8373.6951983298532</v>
      </c>
      <c r="AI20" s="97">
        <f t="shared" si="19"/>
        <v>-373.69519832985316</v>
      </c>
      <c r="AJ20" s="98">
        <f t="shared" si="20"/>
        <v>0</v>
      </c>
      <c r="AK20" s="99" t="str">
        <f t="shared" si="21"/>
        <v/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8373.6951983298532</v>
      </c>
      <c r="BG20" s="97">
        <f t="shared" si="25"/>
        <v>-373.69519832985316</v>
      </c>
      <c r="BH20" s="98">
        <f t="shared" si="26"/>
        <v>0</v>
      </c>
      <c r="BI20" s="99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8373.6951983298532</v>
      </c>
      <c r="CE20" s="97">
        <f t="shared" si="31"/>
        <v>-373.69519832985316</v>
      </c>
      <c r="CF20" s="98">
        <f t="shared" si="32"/>
        <v>0</v>
      </c>
      <c r="CG20" s="99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">
      <c r="B21" s="165"/>
      <c r="C21" s="167"/>
      <c r="D21" s="166"/>
      <c r="E21" s="166"/>
      <c r="F21" s="166"/>
      <c r="G21" s="168"/>
      <c r="H21" s="99" t="str">
        <f t="shared" si="12"/>
        <v/>
      </c>
      <c r="I21" s="96" t="str">
        <f t="shared" si="13"/>
        <v/>
      </c>
      <c r="J21" s="97">
        <f>SUM(H$14:H21)</f>
        <v>8373.6951983298532</v>
      </c>
      <c r="K21" s="97">
        <f t="shared" si="11"/>
        <v>-373.69519832985316</v>
      </c>
      <c r="L21" s="98">
        <f t="shared" si="14"/>
        <v>0</v>
      </c>
      <c r="M21" s="99" t="str">
        <f t="shared" si="15"/>
        <v/>
      </c>
      <c r="N21" s="244" t="str">
        <f t="shared" si="16"/>
        <v/>
      </c>
      <c r="O21" s="245"/>
      <c r="P21" s="188"/>
      <c r="Q21" s="189"/>
      <c r="R21" s="190"/>
      <c r="S21" s="173"/>
      <c r="T21" s="175"/>
      <c r="U21" s="175"/>
      <c r="V21" s="213"/>
      <c r="W21" s="214"/>
      <c r="X21" s="214"/>
      <c r="Y21" s="21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8373.6951983298532</v>
      </c>
      <c r="AI21" s="97">
        <f t="shared" si="19"/>
        <v>-373.69519832985316</v>
      </c>
      <c r="AJ21" s="98">
        <f t="shared" si="20"/>
        <v>0</v>
      </c>
      <c r="AK21" s="99" t="str">
        <f t="shared" si="21"/>
        <v/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8373.6951983298532</v>
      </c>
      <c r="BG21" s="97">
        <f t="shared" si="25"/>
        <v>-373.69519832985316</v>
      </c>
      <c r="BH21" s="98">
        <f t="shared" si="26"/>
        <v>0</v>
      </c>
      <c r="BI21" s="99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8373.6951983298532</v>
      </c>
      <c r="CE21" s="97">
        <f t="shared" si="31"/>
        <v>-373.69519832985316</v>
      </c>
      <c r="CF21" s="98">
        <f t="shared" si="32"/>
        <v>0</v>
      </c>
      <c r="CG21" s="99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">
      <c r="B22" s="165"/>
      <c r="C22" s="167"/>
      <c r="D22" s="166"/>
      <c r="E22" s="166"/>
      <c r="F22" s="166"/>
      <c r="G22" s="168"/>
      <c r="H22" s="99" t="str">
        <f t="shared" si="12"/>
        <v/>
      </c>
      <c r="I22" s="96" t="str">
        <f t="shared" si="13"/>
        <v/>
      </c>
      <c r="J22" s="97">
        <f>SUM(H$14:H22)</f>
        <v>8373.6951983298532</v>
      </c>
      <c r="K22" s="97">
        <f t="shared" si="11"/>
        <v>-373.69519832985316</v>
      </c>
      <c r="L22" s="98">
        <f t="shared" si="14"/>
        <v>0</v>
      </c>
      <c r="M22" s="99" t="str">
        <f t="shared" si="15"/>
        <v/>
      </c>
      <c r="N22" s="244" t="str">
        <f t="shared" si="16"/>
        <v/>
      </c>
      <c r="O22" s="245"/>
      <c r="P22" s="188"/>
      <c r="Q22" s="189"/>
      <c r="R22" s="190"/>
      <c r="S22" s="173"/>
      <c r="T22" s="175"/>
      <c r="U22" s="175"/>
      <c r="V22" s="213"/>
      <c r="W22" s="214"/>
      <c r="X22" s="214"/>
      <c r="Y22" s="215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8373.6951983298532</v>
      </c>
      <c r="AI22" s="97">
        <f t="shared" si="19"/>
        <v>-373.69519832985316</v>
      </c>
      <c r="AJ22" s="98">
        <f t="shared" si="20"/>
        <v>0</v>
      </c>
      <c r="AK22" s="99" t="str">
        <f t="shared" si="21"/>
        <v/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8373.6951983298532</v>
      </c>
      <c r="BG22" s="97">
        <f t="shared" si="25"/>
        <v>-373.69519832985316</v>
      </c>
      <c r="BH22" s="98">
        <f t="shared" si="26"/>
        <v>0</v>
      </c>
      <c r="BI22" s="99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8373.6951983298532</v>
      </c>
      <c r="CE22" s="97">
        <f t="shared" si="31"/>
        <v>-373.69519832985316</v>
      </c>
      <c r="CF22" s="98">
        <f t="shared" si="32"/>
        <v>0</v>
      </c>
      <c r="CG22" s="99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">
      <c r="B23" s="165"/>
      <c r="C23" s="167"/>
      <c r="D23" s="166"/>
      <c r="E23" s="166"/>
      <c r="F23" s="166"/>
      <c r="G23" s="168"/>
      <c r="H23" s="99" t="str">
        <f t="shared" si="12"/>
        <v/>
      </c>
      <c r="I23" s="96" t="str">
        <f t="shared" si="13"/>
        <v/>
      </c>
      <c r="J23" s="97">
        <f>SUM(H$14:H23)</f>
        <v>8373.6951983298532</v>
      </c>
      <c r="K23" s="97">
        <f t="shared" si="11"/>
        <v>-373.69519832985316</v>
      </c>
      <c r="L23" s="98">
        <f t="shared" si="14"/>
        <v>0</v>
      </c>
      <c r="M23" s="99" t="str">
        <f t="shared" si="15"/>
        <v/>
      </c>
      <c r="N23" s="244" t="str">
        <f t="shared" si="16"/>
        <v/>
      </c>
      <c r="O23" s="245"/>
      <c r="P23" s="188"/>
      <c r="Q23" s="189"/>
      <c r="R23" s="190"/>
      <c r="S23" s="173"/>
      <c r="T23" s="175"/>
      <c r="U23" s="175"/>
      <c r="V23" s="213"/>
      <c r="W23" s="214"/>
      <c r="X23" s="214"/>
      <c r="Y23" s="21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8373.6951983298532</v>
      </c>
      <c r="AI23" s="97">
        <f t="shared" si="19"/>
        <v>-373.69519832985316</v>
      </c>
      <c r="AJ23" s="98">
        <f t="shared" si="20"/>
        <v>0</v>
      </c>
      <c r="AK23" s="99" t="str">
        <f t="shared" si="21"/>
        <v/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8373.6951983298532</v>
      </c>
      <c r="BG23" s="97">
        <f t="shared" si="25"/>
        <v>-373.69519832985316</v>
      </c>
      <c r="BH23" s="98">
        <f t="shared" si="26"/>
        <v>0</v>
      </c>
      <c r="BI23" s="99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8373.6951983298532</v>
      </c>
      <c r="CE23" s="97">
        <f t="shared" si="31"/>
        <v>-373.69519832985316</v>
      </c>
      <c r="CF23" s="98">
        <f t="shared" si="32"/>
        <v>0</v>
      </c>
      <c r="CG23" s="99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">
      <c r="B24" s="165"/>
      <c r="C24" s="167"/>
      <c r="D24" s="166"/>
      <c r="E24" s="166"/>
      <c r="F24" s="166"/>
      <c r="G24" s="168"/>
      <c r="H24" s="99" t="str">
        <f t="shared" si="12"/>
        <v/>
      </c>
      <c r="I24" s="96" t="str">
        <f t="shared" si="13"/>
        <v/>
      </c>
      <c r="J24" s="97">
        <f>SUM(H$14:H24)</f>
        <v>8373.6951983298532</v>
      </c>
      <c r="K24" s="97">
        <f t="shared" si="11"/>
        <v>-373.69519832985316</v>
      </c>
      <c r="L24" s="98">
        <f t="shared" si="14"/>
        <v>0</v>
      </c>
      <c r="M24" s="99" t="str">
        <f t="shared" si="15"/>
        <v/>
      </c>
      <c r="N24" s="244" t="str">
        <f t="shared" si="16"/>
        <v/>
      </c>
      <c r="O24" s="245"/>
      <c r="P24" s="188"/>
      <c r="Q24" s="189"/>
      <c r="R24" s="190"/>
      <c r="S24" s="173"/>
      <c r="T24" s="175"/>
      <c r="U24" s="175"/>
      <c r="V24" s="213"/>
      <c r="W24" s="214"/>
      <c r="X24" s="214"/>
      <c r="Y24" s="215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8373.6951983298532</v>
      </c>
      <c r="AI24" s="97">
        <f t="shared" si="19"/>
        <v>-373.69519832985316</v>
      </c>
      <c r="AJ24" s="98">
        <f t="shared" si="20"/>
        <v>0</v>
      </c>
      <c r="AK24" s="99" t="str">
        <f t="shared" si="21"/>
        <v/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8373.6951983298532</v>
      </c>
      <c r="BG24" s="97">
        <f t="shared" si="25"/>
        <v>-373.69519832985316</v>
      </c>
      <c r="BH24" s="98">
        <f t="shared" si="26"/>
        <v>0</v>
      </c>
      <c r="BI24" s="99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8373.6951983298532</v>
      </c>
      <c r="CE24" s="97">
        <f t="shared" si="31"/>
        <v>-373.69519832985316</v>
      </c>
      <c r="CF24" s="98">
        <f t="shared" si="32"/>
        <v>0</v>
      </c>
      <c r="CG24" s="99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">
      <c r="B25" s="165"/>
      <c r="C25" s="167"/>
      <c r="D25" s="166"/>
      <c r="E25" s="166"/>
      <c r="F25" s="166"/>
      <c r="G25" s="168"/>
      <c r="H25" s="99" t="str">
        <f t="shared" si="12"/>
        <v/>
      </c>
      <c r="I25" s="96" t="str">
        <f t="shared" si="13"/>
        <v/>
      </c>
      <c r="J25" s="97">
        <f>SUM(H$14:H25)</f>
        <v>8373.6951983298532</v>
      </c>
      <c r="K25" s="97">
        <f t="shared" si="11"/>
        <v>-373.69519832985316</v>
      </c>
      <c r="L25" s="98">
        <f t="shared" si="14"/>
        <v>0</v>
      </c>
      <c r="M25" s="99" t="str">
        <f t="shared" si="15"/>
        <v/>
      </c>
      <c r="N25" s="244" t="str">
        <f t="shared" si="16"/>
        <v/>
      </c>
      <c r="O25" s="245"/>
      <c r="P25" s="188"/>
      <c r="Q25" s="189"/>
      <c r="R25" s="190"/>
      <c r="S25" s="173"/>
      <c r="T25" s="175"/>
      <c r="U25" s="175"/>
      <c r="V25" s="213"/>
      <c r="W25" s="214"/>
      <c r="X25" s="214"/>
      <c r="Y25" s="21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8373.6951983298532</v>
      </c>
      <c r="AI25" s="97">
        <f t="shared" si="19"/>
        <v>-373.69519832985316</v>
      </c>
      <c r="AJ25" s="98">
        <f t="shared" si="20"/>
        <v>0</v>
      </c>
      <c r="AK25" s="99" t="str">
        <f t="shared" si="21"/>
        <v/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8373.6951983298532</v>
      </c>
      <c r="BG25" s="97">
        <f t="shared" si="25"/>
        <v>-373.69519832985316</v>
      </c>
      <c r="BH25" s="98">
        <f t="shared" si="26"/>
        <v>0</v>
      </c>
      <c r="BI25" s="99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8373.6951983298532</v>
      </c>
      <c r="CE25" s="97">
        <f t="shared" si="31"/>
        <v>-373.69519832985316</v>
      </c>
      <c r="CF25" s="98">
        <f t="shared" si="32"/>
        <v>0</v>
      </c>
      <c r="CG25" s="99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">
      <c r="B26" s="165"/>
      <c r="C26" s="167"/>
      <c r="D26" s="166"/>
      <c r="E26" s="166"/>
      <c r="F26" s="166"/>
      <c r="G26" s="168"/>
      <c r="H26" s="99" t="str">
        <f t="shared" si="12"/>
        <v/>
      </c>
      <c r="I26" s="96" t="str">
        <f t="shared" si="13"/>
        <v/>
      </c>
      <c r="J26" s="97">
        <f>SUM(H$14:H26)</f>
        <v>8373.6951983298532</v>
      </c>
      <c r="K26" s="97">
        <f t="shared" si="11"/>
        <v>-373.69519832985316</v>
      </c>
      <c r="L26" s="98">
        <f t="shared" si="14"/>
        <v>0</v>
      </c>
      <c r="M26" s="99" t="str">
        <f t="shared" si="15"/>
        <v/>
      </c>
      <c r="N26" s="244" t="str">
        <f t="shared" si="16"/>
        <v/>
      </c>
      <c r="O26" s="245"/>
      <c r="P26" s="188"/>
      <c r="Q26" s="189"/>
      <c r="R26" s="190"/>
      <c r="S26" s="173"/>
      <c r="T26" s="175"/>
      <c r="U26" s="175"/>
      <c r="V26" s="213"/>
      <c r="W26" s="214"/>
      <c r="X26" s="214"/>
      <c r="Y26" s="21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8373.6951983298532</v>
      </c>
      <c r="AI26" s="97">
        <f t="shared" si="19"/>
        <v>-373.69519832985316</v>
      </c>
      <c r="AJ26" s="98">
        <f t="shared" si="20"/>
        <v>0</v>
      </c>
      <c r="AK26" s="99" t="str">
        <f t="shared" si="21"/>
        <v/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8373.6951983298532</v>
      </c>
      <c r="BG26" s="97">
        <f t="shared" si="25"/>
        <v>-373.69519832985316</v>
      </c>
      <c r="BH26" s="98">
        <f t="shared" si="26"/>
        <v>0</v>
      </c>
      <c r="BI26" s="99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8373.6951983298532</v>
      </c>
      <c r="CE26" s="97">
        <f t="shared" si="31"/>
        <v>-373.69519832985316</v>
      </c>
      <c r="CF26" s="98">
        <f t="shared" si="32"/>
        <v>0</v>
      </c>
      <c r="CG26" s="99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8373.6951983298532</v>
      </c>
      <c r="K27" s="97">
        <f t="shared" si="11"/>
        <v>-373.69519832985316</v>
      </c>
      <c r="L27" s="98">
        <f t="shared" si="14"/>
        <v>0</v>
      </c>
      <c r="M27" s="99" t="str">
        <f t="shared" si="15"/>
        <v/>
      </c>
      <c r="N27" s="244" t="str">
        <f t="shared" si="16"/>
        <v/>
      </c>
      <c r="O27" s="245"/>
      <c r="P27" s="188"/>
      <c r="Q27" s="189"/>
      <c r="R27" s="190"/>
      <c r="S27" s="173"/>
      <c r="T27" s="175"/>
      <c r="U27" s="175"/>
      <c r="V27" s="213"/>
      <c r="W27" s="214"/>
      <c r="X27" s="214"/>
      <c r="Y27" s="215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8373.6951983298532</v>
      </c>
      <c r="AI27" s="97">
        <f t="shared" si="19"/>
        <v>-373.69519832985316</v>
      </c>
      <c r="AJ27" s="98">
        <f t="shared" si="20"/>
        <v>0</v>
      </c>
      <c r="AK27" s="99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8373.6951983298532</v>
      </c>
      <c r="BG27" s="97">
        <f t="shared" si="25"/>
        <v>-373.69519832985316</v>
      </c>
      <c r="BH27" s="98">
        <f t="shared" si="26"/>
        <v>0</v>
      </c>
      <c r="BI27" s="99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8373.6951983298532</v>
      </c>
      <c r="CE27" s="97">
        <f t="shared" si="31"/>
        <v>-373.69519832985316</v>
      </c>
      <c r="CF27" s="98">
        <f t="shared" si="32"/>
        <v>0</v>
      </c>
      <c r="CG27" s="99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8373.6951983298532</v>
      </c>
      <c r="K28" s="97">
        <f t="shared" si="11"/>
        <v>-373.69519832985316</v>
      </c>
      <c r="L28" s="98">
        <f t="shared" si="14"/>
        <v>0</v>
      </c>
      <c r="M28" s="99" t="str">
        <f t="shared" si="15"/>
        <v/>
      </c>
      <c r="N28" s="244" t="str">
        <f t="shared" si="16"/>
        <v/>
      </c>
      <c r="O28" s="245"/>
      <c r="P28" s="188"/>
      <c r="Q28" s="189"/>
      <c r="R28" s="190"/>
      <c r="S28" s="134"/>
      <c r="T28" s="136"/>
      <c r="U28" s="136"/>
      <c r="V28" s="191"/>
      <c r="W28" s="192"/>
      <c r="X28" s="192"/>
      <c r="Y28" s="193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8373.6951983298532</v>
      </c>
      <c r="AI28" s="97">
        <f t="shared" si="19"/>
        <v>-373.69519832985316</v>
      </c>
      <c r="AJ28" s="98">
        <f t="shared" si="20"/>
        <v>0</v>
      </c>
      <c r="AK28" s="99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8373.6951983298532</v>
      </c>
      <c r="BG28" s="97">
        <f t="shared" si="25"/>
        <v>-373.69519832985316</v>
      </c>
      <c r="BH28" s="98">
        <f t="shared" si="26"/>
        <v>0</v>
      </c>
      <c r="BI28" s="99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8373.6951983298532</v>
      </c>
      <c r="CE28" s="97">
        <f t="shared" si="31"/>
        <v>-373.69519832985316</v>
      </c>
      <c r="CF28" s="98">
        <f t="shared" si="32"/>
        <v>0</v>
      </c>
      <c r="CG28" s="99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8373.6951983298532</v>
      </c>
      <c r="K29" s="97">
        <f t="shared" si="11"/>
        <v>-373.69519832985316</v>
      </c>
      <c r="L29" s="98">
        <f t="shared" si="14"/>
        <v>0</v>
      </c>
      <c r="M29" s="99" t="str">
        <f t="shared" si="15"/>
        <v/>
      </c>
      <c r="N29" s="244" t="str">
        <f t="shared" si="16"/>
        <v/>
      </c>
      <c r="O29" s="245"/>
      <c r="P29" s="188"/>
      <c r="Q29" s="189"/>
      <c r="R29" s="190"/>
      <c r="S29" s="134"/>
      <c r="T29" s="136"/>
      <c r="U29" s="136"/>
      <c r="V29" s="191"/>
      <c r="W29" s="192"/>
      <c r="X29" s="192"/>
      <c r="Y29" s="193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8373.6951983298532</v>
      </c>
      <c r="AI29" s="97">
        <f t="shared" si="19"/>
        <v>-373.69519832985316</v>
      </c>
      <c r="AJ29" s="98">
        <f t="shared" si="20"/>
        <v>0</v>
      </c>
      <c r="AK29" s="99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8373.6951983298532</v>
      </c>
      <c r="BG29" s="97">
        <f t="shared" si="25"/>
        <v>-373.69519832985316</v>
      </c>
      <c r="BH29" s="98">
        <f t="shared" si="26"/>
        <v>0</v>
      </c>
      <c r="BI29" s="99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8373.6951983298532</v>
      </c>
      <c r="CE29" s="97">
        <f t="shared" si="31"/>
        <v>-373.69519832985316</v>
      </c>
      <c r="CF29" s="98">
        <f t="shared" si="32"/>
        <v>0</v>
      </c>
      <c r="CG29" s="99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8373.6951983298532</v>
      </c>
      <c r="K30" s="97">
        <f t="shared" si="11"/>
        <v>-373.69519832985316</v>
      </c>
      <c r="L30" s="98">
        <f t="shared" si="14"/>
        <v>0</v>
      </c>
      <c r="M30" s="99" t="str">
        <f t="shared" si="15"/>
        <v/>
      </c>
      <c r="N30" s="244" t="str">
        <f t="shared" si="16"/>
        <v/>
      </c>
      <c r="O30" s="245"/>
      <c r="P30" s="188"/>
      <c r="Q30" s="189"/>
      <c r="R30" s="190"/>
      <c r="S30" s="134"/>
      <c r="T30" s="136"/>
      <c r="U30" s="136"/>
      <c r="V30" s="191"/>
      <c r="W30" s="192"/>
      <c r="X30" s="192"/>
      <c r="Y30" s="193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8373.6951983298532</v>
      </c>
      <c r="AI30" s="97">
        <f t="shared" si="19"/>
        <v>-373.69519832985316</v>
      </c>
      <c r="AJ30" s="98">
        <f t="shared" si="20"/>
        <v>0</v>
      </c>
      <c r="AK30" s="99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8373.6951983298532</v>
      </c>
      <c r="BG30" s="97">
        <f t="shared" si="25"/>
        <v>-373.69519832985316</v>
      </c>
      <c r="BH30" s="98">
        <f t="shared" si="26"/>
        <v>0</v>
      </c>
      <c r="BI30" s="99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8373.6951983298532</v>
      </c>
      <c r="CE30" s="97">
        <f t="shared" si="31"/>
        <v>-373.69519832985316</v>
      </c>
      <c r="CF30" s="98">
        <f t="shared" si="32"/>
        <v>0</v>
      </c>
      <c r="CG30" s="99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8373.6951983298532</v>
      </c>
      <c r="K31" s="97">
        <f t="shared" si="11"/>
        <v>-373.69519832985316</v>
      </c>
      <c r="L31" s="98">
        <f t="shared" si="14"/>
        <v>0</v>
      </c>
      <c r="M31" s="99" t="str">
        <f t="shared" si="15"/>
        <v/>
      </c>
      <c r="N31" s="244" t="str">
        <f t="shared" si="16"/>
        <v/>
      </c>
      <c r="O31" s="245"/>
      <c r="P31" s="188"/>
      <c r="Q31" s="189"/>
      <c r="R31" s="190"/>
      <c r="S31" s="134"/>
      <c r="T31" s="136"/>
      <c r="U31" s="136"/>
      <c r="V31" s="191"/>
      <c r="W31" s="192"/>
      <c r="X31" s="192"/>
      <c r="Y31" s="193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8373.6951983298532</v>
      </c>
      <c r="AI31" s="97">
        <f t="shared" si="19"/>
        <v>-373.69519832985316</v>
      </c>
      <c r="AJ31" s="98">
        <f t="shared" si="20"/>
        <v>0</v>
      </c>
      <c r="AK31" s="99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8373.6951983298532</v>
      </c>
      <c r="BG31" s="97">
        <f t="shared" si="25"/>
        <v>-373.69519832985316</v>
      </c>
      <c r="BH31" s="98">
        <f t="shared" si="26"/>
        <v>0</v>
      </c>
      <c r="BI31" s="99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8373.6951983298532</v>
      </c>
      <c r="CE31" s="97">
        <f t="shared" si="31"/>
        <v>-373.69519832985316</v>
      </c>
      <c r="CF31" s="98">
        <f t="shared" si="32"/>
        <v>0</v>
      </c>
      <c r="CG31" s="99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8373.6951983298532</v>
      </c>
      <c r="K32" s="97">
        <f t="shared" si="11"/>
        <v>-373.69519832985316</v>
      </c>
      <c r="L32" s="98">
        <f t="shared" si="14"/>
        <v>0</v>
      </c>
      <c r="M32" s="99" t="str">
        <f t="shared" si="15"/>
        <v/>
      </c>
      <c r="N32" s="244" t="str">
        <f t="shared" si="16"/>
        <v/>
      </c>
      <c r="O32" s="245"/>
      <c r="P32" s="188"/>
      <c r="Q32" s="189"/>
      <c r="R32" s="190"/>
      <c r="S32" s="134"/>
      <c r="T32" s="136"/>
      <c r="U32" s="136"/>
      <c r="V32" s="191"/>
      <c r="W32" s="192"/>
      <c r="X32" s="192"/>
      <c r="Y32" s="193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8373.6951983298532</v>
      </c>
      <c r="AI32" s="97">
        <f t="shared" si="19"/>
        <v>-373.69519832985316</v>
      </c>
      <c r="AJ32" s="98">
        <f t="shared" si="20"/>
        <v>0</v>
      </c>
      <c r="AK32" s="99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8373.6951983298532</v>
      </c>
      <c r="BG32" s="97">
        <f t="shared" si="25"/>
        <v>-373.69519832985316</v>
      </c>
      <c r="BH32" s="98">
        <f t="shared" si="26"/>
        <v>0</v>
      </c>
      <c r="BI32" s="99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8373.6951983298532</v>
      </c>
      <c r="CE32" s="97">
        <f t="shared" si="31"/>
        <v>-373.69519832985316</v>
      </c>
      <c r="CF32" s="98">
        <f t="shared" si="32"/>
        <v>0</v>
      </c>
      <c r="CG32" s="99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8373.6951983298532</v>
      </c>
      <c r="K33" s="97">
        <f t="shared" si="11"/>
        <v>-373.69519832985316</v>
      </c>
      <c r="L33" s="98">
        <f t="shared" si="14"/>
        <v>0</v>
      </c>
      <c r="M33" s="99" t="str">
        <f t="shared" si="15"/>
        <v/>
      </c>
      <c r="N33" s="244" t="str">
        <f t="shared" si="16"/>
        <v/>
      </c>
      <c r="O33" s="245"/>
      <c r="P33" s="188"/>
      <c r="Q33" s="189"/>
      <c r="R33" s="190"/>
      <c r="S33" s="134"/>
      <c r="T33" s="136"/>
      <c r="U33" s="136"/>
      <c r="V33" s="191"/>
      <c r="W33" s="192"/>
      <c r="X33" s="192"/>
      <c r="Y33" s="193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8373.6951983298532</v>
      </c>
      <c r="AI33" s="97">
        <f t="shared" si="19"/>
        <v>-373.69519832985316</v>
      </c>
      <c r="AJ33" s="98">
        <f t="shared" si="20"/>
        <v>0</v>
      </c>
      <c r="AK33" s="99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8373.6951983298532</v>
      </c>
      <c r="BG33" s="97">
        <f t="shared" si="25"/>
        <v>-373.69519832985316</v>
      </c>
      <c r="BH33" s="98">
        <f t="shared" si="26"/>
        <v>0</v>
      </c>
      <c r="BI33" s="99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8373.6951983298532</v>
      </c>
      <c r="CE33" s="97">
        <f t="shared" si="31"/>
        <v>-373.69519832985316</v>
      </c>
      <c r="CF33" s="98">
        <f t="shared" si="32"/>
        <v>0</v>
      </c>
      <c r="CG33" s="99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8373.6951983298532</v>
      </c>
      <c r="K34" s="97">
        <f t="shared" si="11"/>
        <v>-373.69519832985316</v>
      </c>
      <c r="L34" s="98">
        <f t="shared" si="14"/>
        <v>0</v>
      </c>
      <c r="M34" s="99" t="str">
        <f t="shared" si="15"/>
        <v/>
      </c>
      <c r="N34" s="244" t="str">
        <f t="shared" si="16"/>
        <v/>
      </c>
      <c r="O34" s="245"/>
      <c r="P34" s="188"/>
      <c r="Q34" s="189"/>
      <c r="R34" s="190"/>
      <c r="S34" s="134"/>
      <c r="T34" s="136"/>
      <c r="U34" s="136"/>
      <c r="V34" s="191"/>
      <c r="W34" s="192"/>
      <c r="X34" s="192"/>
      <c r="Y34" s="193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8373.6951983298532</v>
      </c>
      <c r="AI34" s="97">
        <f t="shared" si="19"/>
        <v>-373.69519832985316</v>
      </c>
      <c r="AJ34" s="98">
        <f t="shared" si="20"/>
        <v>0</v>
      </c>
      <c r="AK34" s="99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8373.6951983298532</v>
      </c>
      <c r="BG34" s="97">
        <f t="shared" si="25"/>
        <v>-373.69519832985316</v>
      </c>
      <c r="BH34" s="98">
        <f t="shared" si="26"/>
        <v>0</v>
      </c>
      <c r="BI34" s="99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8373.6951983298532</v>
      </c>
      <c r="CE34" s="97">
        <f t="shared" si="31"/>
        <v>-373.69519832985316</v>
      </c>
      <c r="CF34" s="98">
        <f t="shared" si="32"/>
        <v>0</v>
      </c>
      <c r="CG34" s="99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8373.6951983298532</v>
      </c>
      <c r="K35" s="97">
        <f t="shared" si="11"/>
        <v>-373.69519832985316</v>
      </c>
      <c r="L35" s="98">
        <f t="shared" si="14"/>
        <v>0</v>
      </c>
      <c r="M35" s="99" t="str">
        <f t="shared" si="15"/>
        <v/>
      </c>
      <c r="N35" s="244" t="str">
        <f t="shared" si="16"/>
        <v/>
      </c>
      <c r="O35" s="245"/>
      <c r="P35" s="188"/>
      <c r="Q35" s="189"/>
      <c r="R35" s="190"/>
      <c r="S35" s="134"/>
      <c r="T35" s="136"/>
      <c r="U35" s="136"/>
      <c r="V35" s="191"/>
      <c r="W35" s="192"/>
      <c r="X35" s="192"/>
      <c r="Y35" s="193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8373.6951983298532</v>
      </c>
      <c r="AI35" s="97">
        <f t="shared" si="19"/>
        <v>-373.69519832985316</v>
      </c>
      <c r="AJ35" s="98">
        <f t="shared" si="20"/>
        <v>0</v>
      </c>
      <c r="AK35" s="99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8373.6951983298532</v>
      </c>
      <c r="BG35" s="97">
        <f t="shared" si="25"/>
        <v>-373.69519832985316</v>
      </c>
      <c r="BH35" s="98">
        <f t="shared" si="26"/>
        <v>0</v>
      </c>
      <c r="BI35" s="99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8373.6951983298532</v>
      </c>
      <c r="CE35" s="97">
        <f t="shared" si="31"/>
        <v>-373.69519832985316</v>
      </c>
      <c r="CF35" s="98">
        <f t="shared" si="32"/>
        <v>0</v>
      </c>
      <c r="CG35" s="99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8373.6951983298532</v>
      </c>
      <c r="K36" s="97">
        <f t="shared" si="11"/>
        <v>-373.69519832985316</v>
      </c>
      <c r="L36" s="98">
        <f t="shared" si="14"/>
        <v>0</v>
      </c>
      <c r="M36" s="99" t="str">
        <f t="shared" si="15"/>
        <v/>
      </c>
      <c r="N36" s="244" t="str">
        <f t="shared" si="16"/>
        <v/>
      </c>
      <c r="O36" s="245"/>
      <c r="P36" s="188"/>
      <c r="Q36" s="189"/>
      <c r="R36" s="190"/>
      <c r="S36" s="134"/>
      <c r="T36" s="136"/>
      <c r="U36" s="136"/>
      <c r="V36" s="191"/>
      <c r="W36" s="192"/>
      <c r="X36" s="192"/>
      <c r="Y36" s="193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8373.6951983298532</v>
      </c>
      <c r="AI36" s="97">
        <f t="shared" si="19"/>
        <v>-373.69519832985316</v>
      </c>
      <c r="AJ36" s="98">
        <f t="shared" si="20"/>
        <v>0</v>
      </c>
      <c r="AK36" s="99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8373.6951983298532</v>
      </c>
      <c r="BG36" s="97">
        <f t="shared" si="25"/>
        <v>-373.69519832985316</v>
      </c>
      <c r="BH36" s="98">
        <f t="shared" si="26"/>
        <v>0</v>
      </c>
      <c r="BI36" s="99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8373.6951983298532</v>
      </c>
      <c r="CE36" s="97">
        <f t="shared" si="31"/>
        <v>-373.69519832985316</v>
      </c>
      <c r="CF36" s="98">
        <f t="shared" si="32"/>
        <v>0</v>
      </c>
      <c r="CG36" s="99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8373.6951983298532</v>
      </c>
      <c r="K37" s="97">
        <f t="shared" si="11"/>
        <v>-373.69519832985316</v>
      </c>
      <c r="L37" s="98">
        <f t="shared" si="14"/>
        <v>0</v>
      </c>
      <c r="M37" s="99" t="str">
        <f t="shared" si="15"/>
        <v/>
      </c>
      <c r="N37" s="244" t="str">
        <f t="shared" si="16"/>
        <v/>
      </c>
      <c r="O37" s="245"/>
      <c r="P37" s="188"/>
      <c r="Q37" s="189"/>
      <c r="R37" s="190"/>
      <c r="S37" s="134"/>
      <c r="T37" s="136"/>
      <c r="U37" s="136"/>
      <c r="V37" s="191"/>
      <c r="W37" s="192"/>
      <c r="X37" s="192"/>
      <c r="Y37" s="193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8373.6951983298532</v>
      </c>
      <c r="AI37" s="97">
        <f t="shared" si="19"/>
        <v>-373.69519832985316</v>
      </c>
      <c r="AJ37" s="98">
        <f t="shared" si="20"/>
        <v>0</v>
      </c>
      <c r="AK37" s="99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8373.6951983298532</v>
      </c>
      <c r="BG37" s="97">
        <f t="shared" si="25"/>
        <v>-373.69519832985316</v>
      </c>
      <c r="BH37" s="98">
        <f t="shared" si="26"/>
        <v>0</v>
      </c>
      <c r="BI37" s="99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8373.6951983298532</v>
      </c>
      <c r="CE37" s="97">
        <f t="shared" si="31"/>
        <v>-373.69519832985316</v>
      </c>
      <c r="CF37" s="98">
        <f t="shared" si="32"/>
        <v>0</v>
      </c>
      <c r="CG37" s="99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8373.6951983298532</v>
      </c>
      <c r="K38" s="97">
        <f t="shared" si="11"/>
        <v>-373.69519832985316</v>
      </c>
      <c r="L38" s="98">
        <f t="shared" si="14"/>
        <v>0</v>
      </c>
      <c r="M38" s="99" t="str">
        <f t="shared" si="15"/>
        <v/>
      </c>
      <c r="N38" s="244" t="str">
        <f t="shared" si="16"/>
        <v/>
      </c>
      <c r="O38" s="245"/>
      <c r="P38" s="188"/>
      <c r="Q38" s="189"/>
      <c r="R38" s="190"/>
      <c r="S38" s="134"/>
      <c r="T38" s="136"/>
      <c r="U38" s="136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8373.6951983298532</v>
      </c>
      <c r="AI38" s="97">
        <f t="shared" si="19"/>
        <v>-373.69519832985316</v>
      </c>
      <c r="AJ38" s="98">
        <f t="shared" si="20"/>
        <v>0</v>
      </c>
      <c r="AK38" s="99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8373.6951983298532</v>
      </c>
      <c r="BG38" s="97">
        <f t="shared" si="25"/>
        <v>-373.69519832985316</v>
      </c>
      <c r="BH38" s="98">
        <f t="shared" si="26"/>
        <v>0</v>
      </c>
      <c r="BI38" s="99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8373.6951983298532</v>
      </c>
      <c r="CE38" s="97">
        <f t="shared" si="31"/>
        <v>-373.69519832985316</v>
      </c>
      <c r="CF38" s="98">
        <f t="shared" si="32"/>
        <v>0</v>
      </c>
      <c r="CG38" s="99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8373.6951983298532</v>
      </c>
      <c r="K39" s="97">
        <f t="shared" si="11"/>
        <v>-373.69519832985316</v>
      </c>
      <c r="L39" s="98">
        <f t="shared" si="14"/>
        <v>0</v>
      </c>
      <c r="M39" s="99" t="str">
        <f t="shared" si="15"/>
        <v/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8373.6951983298532</v>
      </c>
      <c r="AI39" s="97">
        <f t="shared" si="19"/>
        <v>-373.69519832985316</v>
      </c>
      <c r="AJ39" s="98">
        <f t="shared" si="20"/>
        <v>0</v>
      </c>
      <c r="AK39" s="99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8373.6951983298532</v>
      </c>
      <c r="BG39" s="97">
        <f t="shared" si="25"/>
        <v>-373.69519832985316</v>
      </c>
      <c r="BH39" s="98">
        <f t="shared" si="26"/>
        <v>0</v>
      </c>
      <c r="BI39" s="99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8373.6951983298532</v>
      </c>
      <c r="CE39" s="97">
        <f t="shared" si="31"/>
        <v>-373.69519832985316</v>
      </c>
      <c r="CF39" s="98">
        <f t="shared" si="32"/>
        <v>0</v>
      </c>
      <c r="CG39" s="99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8373.6951983298532</v>
      </c>
      <c r="K40" s="97">
        <f t="shared" si="11"/>
        <v>-373.69519832985316</v>
      </c>
      <c r="L40" s="98">
        <f t="shared" si="14"/>
        <v>0</v>
      </c>
      <c r="M40" s="99" t="str">
        <f t="shared" si="15"/>
        <v/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8373.6951983298532</v>
      </c>
      <c r="AI40" s="97">
        <f t="shared" si="19"/>
        <v>-373.69519832985316</v>
      </c>
      <c r="AJ40" s="98">
        <f t="shared" si="20"/>
        <v>0</v>
      </c>
      <c r="AK40" s="99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8373.6951983298532</v>
      </c>
      <c r="BG40" s="97">
        <f t="shared" si="25"/>
        <v>-373.69519832985316</v>
      </c>
      <c r="BH40" s="98">
        <f t="shared" si="26"/>
        <v>0</v>
      </c>
      <c r="BI40" s="99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8373.6951983298532</v>
      </c>
      <c r="CE40" s="97">
        <f t="shared" si="31"/>
        <v>-373.69519832985316</v>
      </c>
      <c r="CF40" s="98">
        <f t="shared" si="32"/>
        <v>0</v>
      </c>
      <c r="CG40" s="99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64" t="s">
        <v>0</v>
      </c>
      <c r="C41" s="265"/>
      <c r="D41" s="266"/>
      <c r="E41" s="110">
        <f>SUM(E15:E40)</f>
        <v>18</v>
      </c>
      <c r="F41" s="110">
        <f>SUM(F15:F40)</f>
        <v>3.5</v>
      </c>
      <c r="G41" s="111">
        <f>SUM(G15:G40)</f>
        <v>14</v>
      </c>
      <c r="H41" s="112">
        <f>SUM(H15:H40)</f>
        <v>8373.6951983298532</v>
      </c>
      <c r="I41" s="110">
        <f>IF(X4="",0,(SUM(I15:I40)-X4))</f>
        <v>19</v>
      </c>
      <c r="J41" s="111">
        <f>J40</f>
        <v>8373.6951983298532</v>
      </c>
      <c r="K41" s="111">
        <f>K40</f>
        <v>-373.69519832985316</v>
      </c>
      <c r="L41" s="110">
        <f>SUM(L15:L40)</f>
        <v>7398</v>
      </c>
      <c r="M41" s="107" t="s">
        <v>0</v>
      </c>
      <c r="N41" s="289" t="s">
        <v>0</v>
      </c>
      <c r="O41" s="290"/>
      <c r="P41" s="294"/>
      <c r="Q41" s="295"/>
      <c r="R41" s="295"/>
      <c r="S41" s="117">
        <f>SUM(S15:S40)</f>
        <v>1</v>
      </c>
      <c r="T41" s="107"/>
      <c r="U41" s="118">
        <f>SUM(U15:U40)</f>
        <v>0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0">
        <f>SUM(AC14:AC40)</f>
        <v>18</v>
      </c>
      <c r="AD41" s="110">
        <f>SUM(AD14:AD40)</f>
        <v>3.5</v>
      </c>
      <c r="AE41" s="111">
        <f>SUM(AE14:AE40)</f>
        <v>14</v>
      </c>
      <c r="AF41" s="112">
        <f>SUM(AF14:AF40)</f>
        <v>8373.6951983298532</v>
      </c>
      <c r="AG41" s="110">
        <f>SUM(AG14:AG40)</f>
        <v>19</v>
      </c>
      <c r="AH41" s="111">
        <f>AH40</f>
        <v>8373.6951983298532</v>
      </c>
      <c r="AI41" s="111">
        <f>AI40</f>
        <v>-373.69519832985316</v>
      </c>
      <c r="AJ41" s="110">
        <f>SUM(AJ14:AJ40)</f>
        <v>7398</v>
      </c>
      <c r="AK41" s="67" t="s">
        <v>0</v>
      </c>
      <c r="AL41" s="433" t="s">
        <v>0</v>
      </c>
      <c r="AM41" s="434"/>
      <c r="AN41" s="399"/>
      <c r="AO41" s="400"/>
      <c r="AP41" s="400"/>
      <c r="AQ41" s="110">
        <f>SUM(AQ14:AQ40)</f>
        <v>1</v>
      </c>
      <c r="AR41" s="67"/>
      <c r="AS41" s="120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0">
        <f>SUM(BA14:BA40)</f>
        <v>18</v>
      </c>
      <c r="BB41" s="110">
        <f>SUM(BB14:BB40)</f>
        <v>3.5</v>
      </c>
      <c r="BC41" s="111">
        <f>SUM(BC14:BC40)</f>
        <v>14</v>
      </c>
      <c r="BD41" s="112">
        <f>SUM(BD14:BD40)</f>
        <v>8373.6951983298532</v>
      </c>
      <c r="BE41" s="110">
        <f>SUM(BE14:BE40)</f>
        <v>19</v>
      </c>
      <c r="BF41" s="111">
        <f>BF40</f>
        <v>8373.6951983298532</v>
      </c>
      <c r="BG41" s="111">
        <f>BG40</f>
        <v>-373.69519832985316</v>
      </c>
      <c r="BH41" s="110">
        <f>SUM(BH14:BH40)</f>
        <v>7398</v>
      </c>
      <c r="BI41" s="67" t="s">
        <v>0</v>
      </c>
      <c r="BJ41" s="433" t="s">
        <v>0</v>
      </c>
      <c r="BK41" s="434"/>
      <c r="BL41" s="399"/>
      <c r="BM41" s="400"/>
      <c r="BN41" s="400"/>
      <c r="BO41" s="110">
        <f>SUM(BO14:BO40)</f>
        <v>1</v>
      </c>
      <c r="BP41" s="110"/>
      <c r="BQ41" s="120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0">
        <f>SUM(BY14:BY40)</f>
        <v>18</v>
      </c>
      <c r="BZ41" s="110">
        <f>SUM(BZ14:BZ40)</f>
        <v>3.5</v>
      </c>
      <c r="CA41" s="111">
        <f>SUM(CA14:CA40)</f>
        <v>14</v>
      </c>
      <c r="CB41" s="112">
        <f>SUM(CB14:CB40)</f>
        <v>8373.6951983298532</v>
      </c>
      <c r="CC41" s="110">
        <f>SUM(CC14:CC40)</f>
        <v>19</v>
      </c>
      <c r="CD41" s="111">
        <f>CD40</f>
        <v>8373.6951983298532</v>
      </c>
      <c r="CE41" s="111">
        <f>CE40</f>
        <v>-373.69519832985316</v>
      </c>
      <c r="CF41" s="110">
        <f>SUM(CF14:CF40)</f>
        <v>7398</v>
      </c>
      <c r="CG41" s="67" t="s">
        <v>0</v>
      </c>
      <c r="CH41" s="433" t="s">
        <v>0</v>
      </c>
      <c r="CI41" s="434"/>
      <c r="CJ41" s="399"/>
      <c r="CK41" s="400"/>
      <c r="CL41" s="400"/>
      <c r="CM41" s="110">
        <f>SUM(CM14:CM40)</f>
        <v>1</v>
      </c>
      <c r="CN41" s="110"/>
      <c r="CO41" s="120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25">
      <c r="B42" s="253" t="s">
        <v>41</v>
      </c>
      <c r="C42" s="254"/>
      <c r="D42" s="255"/>
      <c r="E42" s="431" t="s">
        <v>61</v>
      </c>
      <c r="F42" s="431"/>
      <c r="G42" s="431"/>
      <c r="H42" s="432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31" t="s">
        <v>61</v>
      </c>
      <c r="AD42" s="431"/>
      <c r="AE42" s="431"/>
      <c r="AF42" s="432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31" t="s">
        <v>61</v>
      </c>
      <c r="BB42" s="431"/>
      <c r="BC42" s="431"/>
      <c r="BD42" s="432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31" t="s">
        <v>61</v>
      </c>
      <c r="BZ42" s="431"/>
      <c r="CA42" s="431"/>
      <c r="CB42" s="432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">
      <c r="B43" s="435" t="s">
        <v>55</v>
      </c>
      <c r="C43" s="436"/>
      <c r="D43" s="88">
        <f>IF(CF41=0,"",CF41)</f>
        <v>7398</v>
      </c>
      <c r="E43" s="256" t="s">
        <v>54</v>
      </c>
      <c r="F43" s="256"/>
      <c r="G43" s="257"/>
      <c r="H43" s="77">
        <v>8654</v>
      </c>
      <c r="I43" s="78">
        <v>1</v>
      </c>
      <c r="J43" s="437" t="s">
        <v>32</v>
      </c>
      <c r="K43" s="438"/>
      <c r="L43" s="92">
        <f>CF43</f>
        <v>0</v>
      </c>
      <c r="M43" s="439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5" t="s">
        <v>55</v>
      </c>
      <c r="AA43" s="436"/>
      <c r="AB43" s="88">
        <f>IF($D$43="","",$D$43)</f>
        <v>7398</v>
      </c>
      <c r="AC43" s="256" t="s">
        <v>54</v>
      </c>
      <c r="AD43" s="256"/>
      <c r="AE43" s="257"/>
      <c r="AF43" s="150">
        <f>IF($H$43="","",$H$43)</f>
        <v>8654</v>
      </c>
      <c r="AG43" s="78">
        <v>1</v>
      </c>
      <c r="AH43" s="437" t="s">
        <v>32</v>
      </c>
      <c r="AI43" s="438"/>
      <c r="AJ43" s="92">
        <f>CF43</f>
        <v>0</v>
      </c>
      <c r="AK43" s="439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5" t="s">
        <v>55</v>
      </c>
      <c r="AY43" s="436"/>
      <c r="AZ43" s="88">
        <f>IF($D$43="","",$D$43)</f>
        <v>7398</v>
      </c>
      <c r="BA43" s="256" t="s">
        <v>54</v>
      </c>
      <c r="BB43" s="256"/>
      <c r="BC43" s="257"/>
      <c r="BD43" s="150">
        <f>IF($H$43="","",$H$43)</f>
        <v>8654</v>
      </c>
      <c r="BE43" s="78">
        <v>1</v>
      </c>
      <c r="BF43" s="437" t="s">
        <v>32</v>
      </c>
      <c r="BG43" s="438"/>
      <c r="BH43" s="92">
        <f>CF43</f>
        <v>0</v>
      </c>
      <c r="BI43" s="439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5" t="s">
        <v>55</v>
      </c>
      <c r="BW43" s="436"/>
      <c r="BX43" s="88">
        <f>IF($D$43="","",$D$43)</f>
        <v>7398</v>
      </c>
      <c r="BY43" s="256" t="s">
        <v>54</v>
      </c>
      <c r="BZ43" s="256"/>
      <c r="CA43" s="257"/>
      <c r="CB43" s="150">
        <f>IF($H$43="","",$H$43)</f>
        <v>8654</v>
      </c>
      <c r="CC43" s="78">
        <v>1</v>
      </c>
      <c r="CD43" s="437" t="s">
        <v>32</v>
      </c>
      <c r="CE43" s="438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25">
      <c r="B44" s="441" t="s">
        <v>42</v>
      </c>
      <c r="C44" s="442"/>
      <c r="D44" s="89">
        <f>IF(D43="","",(D45/D43))</f>
        <v>1.1318863474357737</v>
      </c>
      <c r="E44" s="429" t="s">
        <v>50</v>
      </c>
      <c r="F44" s="429"/>
      <c r="G44" s="430"/>
      <c r="H44" s="90">
        <v>0</v>
      </c>
      <c r="I44" s="70">
        <v>2</v>
      </c>
      <c r="J44" s="397" t="s">
        <v>33</v>
      </c>
      <c r="K44" s="398"/>
      <c r="L44" s="93">
        <f>$CF$44</f>
        <v>0</v>
      </c>
      <c r="M44" s="440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41" t="s">
        <v>42</v>
      </c>
      <c r="AA44" s="442"/>
      <c r="AB44" s="89">
        <f>IF($D$44="","",$D$44)</f>
        <v>1.1318863474357737</v>
      </c>
      <c r="AC44" s="429" t="s">
        <v>50</v>
      </c>
      <c r="AD44" s="429"/>
      <c r="AE44" s="430"/>
      <c r="AF44" s="90">
        <f>IF($H$44="","",$H$44)</f>
        <v>0</v>
      </c>
      <c r="AG44" s="70">
        <v>2</v>
      </c>
      <c r="AH44" s="397" t="s">
        <v>33</v>
      </c>
      <c r="AI44" s="398"/>
      <c r="AJ44" s="93">
        <f>$CF$44</f>
        <v>0</v>
      </c>
      <c r="AK44" s="440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41" t="s">
        <v>42</v>
      </c>
      <c r="AY44" s="442"/>
      <c r="AZ44" s="89">
        <f>IF($D$44="","",$D$44)</f>
        <v>1.1318863474357737</v>
      </c>
      <c r="BA44" s="429" t="s">
        <v>50</v>
      </c>
      <c r="BB44" s="429"/>
      <c r="BC44" s="430"/>
      <c r="BD44" s="90">
        <f>IF($H$44="","",$H$44)</f>
        <v>0</v>
      </c>
      <c r="BE44" s="70">
        <v>2</v>
      </c>
      <c r="BF44" s="397" t="s">
        <v>33</v>
      </c>
      <c r="BG44" s="398"/>
      <c r="BH44" s="93">
        <f>$CF$44</f>
        <v>0</v>
      </c>
      <c r="BI44" s="440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41" t="s">
        <v>42</v>
      </c>
      <c r="BW44" s="442"/>
      <c r="BX44" s="89">
        <f>IF($D$44="","",$D$44)</f>
        <v>1.1318863474357737</v>
      </c>
      <c r="BY44" s="429" t="s">
        <v>50</v>
      </c>
      <c r="BZ44" s="429"/>
      <c r="CA44" s="430"/>
      <c r="CB44" s="90">
        <f>IF($H$44="","",$H$44)</f>
        <v>0</v>
      </c>
      <c r="CC44" s="70">
        <v>2</v>
      </c>
      <c r="CD44" s="397" t="s">
        <v>33</v>
      </c>
      <c r="CE44" s="398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">
      <c r="B45" s="427" t="s">
        <v>56</v>
      </c>
      <c r="C45" s="428"/>
      <c r="D45" s="90">
        <f>IF(CB41=0,"",CB41)</f>
        <v>8373.6951983298532</v>
      </c>
      <c r="E45" s="429" t="s">
        <v>51</v>
      </c>
      <c r="F45" s="429"/>
      <c r="G45" s="430"/>
      <c r="H45" s="90">
        <f>IF(P4="","",(P4*2))</f>
        <v>140</v>
      </c>
      <c r="I45" s="70">
        <v>3</v>
      </c>
      <c r="J45" s="251" t="s">
        <v>34</v>
      </c>
      <c r="K45" s="252"/>
      <c r="L45" s="94">
        <f>$CF$45</f>
        <v>0</v>
      </c>
      <c r="M45" s="300">
        <v>42081</v>
      </c>
      <c r="N45" s="301"/>
      <c r="O45" s="322">
        <v>0.44097222222222227</v>
      </c>
      <c r="P45" s="323"/>
      <c r="Q45" s="249" t="s">
        <v>82</v>
      </c>
      <c r="R45" s="250"/>
      <c r="S45" s="249" t="s">
        <v>83</v>
      </c>
      <c r="T45" s="250"/>
      <c r="U45" s="249" t="s">
        <v>84</v>
      </c>
      <c r="V45" s="250"/>
      <c r="W45" s="324"/>
      <c r="X45" s="325"/>
      <c r="Y45" s="326"/>
      <c r="Z45" s="427" t="s">
        <v>56</v>
      </c>
      <c r="AA45" s="428"/>
      <c r="AB45" s="90">
        <f>IF($D$45="","",$D$45)</f>
        <v>8373.6951983298532</v>
      </c>
      <c r="AC45" s="429" t="s">
        <v>51</v>
      </c>
      <c r="AD45" s="429"/>
      <c r="AE45" s="430"/>
      <c r="AF45" s="90">
        <f>IF($H$45="","",$H$45)</f>
        <v>140</v>
      </c>
      <c r="AG45" s="70">
        <v>3</v>
      </c>
      <c r="AH45" s="251" t="s">
        <v>34</v>
      </c>
      <c r="AI45" s="252"/>
      <c r="AJ45" s="94">
        <f>$CF$45</f>
        <v>0</v>
      </c>
      <c r="AK45" s="421">
        <f>IF($M$45="","",$M$45)</f>
        <v>42081</v>
      </c>
      <c r="AL45" s="422"/>
      <c r="AM45" s="407">
        <f>IF($O$45="","",$O$45)</f>
        <v>0.44097222222222227</v>
      </c>
      <c r="AN45" s="408"/>
      <c r="AO45" s="407" t="str">
        <f>IF($Q$45="","",$Q$45)</f>
        <v>YES</v>
      </c>
      <c r="AP45" s="408"/>
      <c r="AQ45" s="407" t="str">
        <f>IF($S$45="","",$S$45)</f>
        <v>OK</v>
      </c>
      <c r="AR45" s="408"/>
      <c r="AS45" s="419" t="str">
        <f>IF($U$45="","",$U$45)</f>
        <v>VG</v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0">
        <f>IF($D$45="","",$D$45)</f>
        <v>8373.6951983298532</v>
      </c>
      <c r="BA45" s="429" t="s">
        <v>51</v>
      </c>
      <c r="BB45" s="429"/>
      <c r="BC45" s="430"/>
      <c r="BD45" s="90">
        <f>IF($H$45="","",$H$45)</f>
        <v>140</v>
      </c>
      <c r="BE45" s="70">
        <v>3</v>
      </c>
      <c r="BF45" s="251" t="s">
        <v>34</v>
      </c>
      <c r="BG45" s="252"/>
      <c r="BH45" s="94">
        <f>$CF$45</f>
        <v>0</v>
      </c>
      <c r="BI45" s="421">
        <f>IF($M$45="","",$M$45)</f>
        <v>42081</v>
      </c>
      <c r="BJ45" s="422"/>
      <c r="BK45" s="407">
        <f>IF($O$45="","",$O$45)</f>
        <v>0.44097222222222227</v>
      </c>
      <c r="BL45" s="408"/>
      <c r="BM45" s="407" t="str">
        <f>IF($Q$45="","",$Q$45)</f>
        <v>YES</v>
      </c>
      <c r="BN45" s="408"/>
      <c r="BO45" s="407" t="str">
        <f>IF($S$45="","",$S$45)</f>
        <v>OK</v>
      </c>
      <c r="BP45" s="408"/>
      <c r="BQ45" s="419" t="str">
        <f>IF($U$45="","",$U$45)</f>
        <v>VG</v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0">
        <f>IF($D$45="","",$D$45)</f>
        <v>8373.6951983298532</v>
      </c>
      <c r="BY45" s="429" t="s">
        <v>51</v>
      </c>
      <c r="BZ45" s="429"/>
      <c r="CA45" s="430"/>
      <c r="CB45" s="90">
        <f>IF($H$45="","",$H$45)</f>
        <v>140</v>
      </c>
      <c r="CC45" s="70">
        <v>3</v>
      </c>
      <c r="CD45" s="251" t="s">
        <v>34</v>
      </c>
      <c r="CE45" s="252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>
        <f>IF($M$45="","",$M$45)</f>
        <v>42081</v>
      </c>
      <c r="CH45" s="422"/>
      <c r="CI45" s="407">
        <f>IF($O$45="","",$O$45)</f>
        <v>0.44097222222222227</v>
      </c>
      <c r="CJ45" s="408"/>
      <c r="CK45" s="407" t="str">
        <f>IF($Q$45="","",$Q$45)</f>
        <v>YES</v>
      </c>
      <c r="CL45" s="408"/>
      <c r="CM45" s="407" t="str">
        <f>IF($S$45="","",$S$45)</f>
        <v>OK</v>
      </c>
      <c r="CN45" s="408"/>
      <c r="CO45" s="419" t="str">
        <f>IF($U$45="","",$U$45)</f>
        <v>VG</v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">
      <c r="B46" s="143"/>
      <c r="C46" s="144"/>
      <c r="D46" s="145"/>
      <c r="E46" s="429" t="s">
        <v>52</v>
      </c>
      <c r="F46" s="429"/>
      <c r="G46" s="430"/>
      <c r="H46" s="90">
        <f>IF(H43="","",((H43+H44+H45)-D45))</f>
        <v>420.30480167014684</v>
      </c>
      <c r="I46" s="70">
        <v>4</v>
      </c>
      <c r="J46" s="397" t="s">
        <v>36</v>
      </c>
      <c r="K46" s="398"/>
      <c r="L46" s="94">
        <f>$CF$46</f>
        <v>1</v>
      </c>
      <c r="M46" s="449"/>
      <c r="N46" s="450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3"/>
      <c r="AA46" s="84"/>
      <c r="AB46" s="85"/>
      <c r="AC46" s="429" t="s">
        <v>52</v>
      </c>
      <c r="AD46" s="429"/>
      <c r="AE46" s="430"/>
      <c r="AF46" s="90">
        <f>IF($H$46="","",$H$46)</f>
        <v>420.30480167014684</v>
      </c>
      <c r="AG46" s="70">
        <v>4</v>
      </c>
      <c r="AH46" s="397" t="s">
        <v>36</v>
      </c>
      <c r="AI46" s="398"/>
      <c r="AJ46" s="94">
        <f>$CF$46</f>
        <v>1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3"/>
      <c r="AY46" s="84"/>
      <c r="AZ46" s="85"/>
      <c r="BA46" s="429" t="s">
        <v>52</v>
      </c>
      <c r="BB46" s="429"/>
      <c r="BC46" s="430"/>
      <c r="BD46" s="90">
        <f>IF($H$46="","",$H$46)</f>
        <v>420.30480167014684</v>
      </c>
      <c r="BE46" s="70">
        <v>4</v>
      </c>
      <c r="BF46" s="397" t="s">
        <v>36</v>
      </c>
      <c r="BG46" s="398"/>
      <c r="BH46" s="94">
        <f>$CF$46</f>
        <v>1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3"/>
      <c r="BW46" s="84"/>
      <c r="BX46" s="85"/>
      <c r="BY46" s="429" t="s">
        <v>52</v>
      </c>
      <c r="BZ46" s="429"/>
      <c r="CA46" s="430"/>
      <c r="CB46" s="90">
        <f>IF($H$46="","",$H$46)</f>
        <v>420.30480167014684</v>
      </c>
      <c r="CC46" s="70">
        <v>4</v>
      </c>
      <c r="CD46" s="397" t="s">
        <v>36</v>
      </c>
      <c r="CE46" s="398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25">
      <c r="B47" s="146"/>
      <c r="C47" s="147"/>
      <c r="D47" s="148"/>
      <c r="E47" s="238" t="s">
        <v>53</v>
      </c>
      <c r="F47" s="239"/>
      <c r="G47" s="240"/>
      <c r="H47" s="91">
        <f>IF(H46="","",(IF(H46&gt;0,(H46*M8)*(-1),ABS(H46*M8))))</f>
        <v>-20.132600000000032</v>
      </c>
      <c r="I47" s="71">
        <v>5</v>
      </c>
      <c r="J47" s="258" t="s">
        <v>40</v>
      </c>
      <c r="K47" s="259"/>
      <c r="L47" s="95">
        <f>$CF$47</f>
        <v>0</v>
      </c>
      <c r="M47" s="451"/>
      <c r="N47" s="452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2"/>
      <c r="AA47" s="73"/>
      <c r="AB47" s="62"/>
      <c r="AC47" s="238" t="s">
        <v>53</v>
      </c>
      <c r="AD47" s="239"/>
      <c r="AE47" s="240"/>
      <c r="AF47" s="91">
        <f>IF($H$47="","",$H$47)</f>
        <v>-20.132600000000032</v>
      </c>
      <c r="AG47" s="71">
        <v>5</v>
      </c>
      <c r="AH47" s="258" t="s">
        <v>40</v>
      </c>
      <c r="AI47" s="259"/>
      <c r="AJ47" s="95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2"/>
      <c r="AY47" s="73"/>
      <c r="AZ47" s="62"/>
      <c r="BA47" s="238" t="s">
        <v>53</v>
      </c>
      <c r="BB47" s="239"/>
      <c r="BC47" s="240"/>
      <c r="BD47" s="91">
        <f>IF($H$47="","",$H$47)</f>
        <v>-20.132600000000032</v>
      </c>
      <c r="BE47" s="71">
        <v>5</v>
      </c>
      <c r="BF47" s="258" t="s">
        <v>40</v>
      </c>
      <c r="BG47" s="259"/>
      <c r="BH47" s="95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2"/>
      <c r="BW47" s="73"/>
      <c r="BX47" s="62"/>
      <c r="BY47" s="238" t="s">
        <v>53</v>
      </c>
      <c r="BZ47" s="239"/>
      <c r="CA47" s="240"/>
      <c r="CB47" s="91">
        <f>IF($H$47="","",$H$47)</f>
        <v>-20.132600000000032</v>
      </c>
      <c r="CC47" s="71">
        <v>5</v>
      </c>
      <c r="CD47" s="258" t="s">
        <v>40</v>
      </c>
      <c r="CE47" s="25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2015-03-26T19:31:01Z</dcterms:modified>
</cp:coreProperties>
</file>