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2" i="51"/>
  <c r="CH19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5" i="51" l="1"/>
  <c r="N25" i="5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H27" i="51"/>
  <c r="M27" i="51" s="1"/>
  <c r="H15" i="51"/>
  <c r="I41" i="51"/>
  <c r="M16" i="51"/>
  <c r="M17" i="51"/>
  <c r="J16" i="51"/>
  <c r="K16" i="51" s="1"/>
  <c r="J17" i="51"/>
  <c r="K17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8" i="51" l="1"/>
  <c r="K18" i="51" s="1"/>
  <c r="N24" i="51"/>
  <c r="N22" i="51"/>
  <c r="J30" i="51"/>
  <c r="K30" i="51" s="1"/>
  <c r="J29" i="51"/>
  <c r="K29" i="51" s="1"/>
  <c r="J27" i="51"/>
  <c r="K27" i="51" s="1"/>
  <c r="J39" i="51"/>
  <c r="K39" i="51" s="1"/>
  <c r="J25" i="51"/>
  <c r="K25" i="51" s="1"/>
  <c r="J21" i="51"/>
  <c r="K21" i="51" s="1"/>
  <c r="J35" i="51"/>
  <c r="K35" i="51" s="1"/>
  <c r="J20" i="51"/>
  <c r="K20" i="51" s="1"/>
  <c r="J40" i="51"/>
  <c r="K40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3" i="51"/>
  <c r="K33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J41" i="51"/>
  <c r="AH14" i="51" s="1"/>
  <c r="AF41" i="51"/>
  <c r="BD1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9" i="51" l="1"/>
  <c r="AH21" i="51"/>
  <c r="AH19" i="51"/>
  <c r="AH22" i="51"/>
  <c r="AH38" i="51"/>
  <c r="AH16" i="51"/>
  <c r="AH32" i="51"/>
  <c r="AH31" i="51"/>
  <c r="AH37" i="51"/>
  <c r="AH15" i="51"/>
  <c r="AH33" i="51"/>
  <c r="AH23" i="51"/>
  <c r="AH30" i="51"/>
  <c r="AH35" i="51"/>
  <c r="AH26" i="51"/>
  <c r="AH18" i="51"/>
  <c r="AH36" i="51"/>
  <c r="AH27" i="51"/>
  <c r="AH29" i="51"/>
  <c r="AH24" i="51"/>
  <c r="AH20" i="51"/>
  <c r="AH17" i="51"/>
  <c r="AH25" i="51"/>
  <c r="AH40" i="51"/>
  <c r="AH41" i="51" s="1"/>
  <c r="BF14" i="51" s="1"/>
  <c r="AH28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<sst xmlns="http://schemas.openxmlformats.org/spreadsheetml/2006/main" count="353" uniqueCount="100">
  <si>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</si>
  <si>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</si>
  <si>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</si>
  <si>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</si>
  <si>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</si>
  <si>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</si>
  <si>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</si>
  <si>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</si>
  <si>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</si>
  <si>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</si>
  <si>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</si>
  <si>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</si>
  <si>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</si>
  <si>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</si>
  <si>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</si>
  <si>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</si>
  <si>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</si>
  <si>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</si>
  <si>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</si>
  <si>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</si>
  <si>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</si>
  <si>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</si>
  <si>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</si>
  <si>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</si>
  <si>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</si>
  <si>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</si>
  <si>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</si>
  <si>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</si>
  <si>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</si>
  <si>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</si>
  <si>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</si>
  <si>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</si>
  <si>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</si>
  <si>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</si>
  <si>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</si>
  <si>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</si>
  <si>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</si>
  <si>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</si>
  <si>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</si>
  <si>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</si>
  <si>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</si>
  <si>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</si>
  <si>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</si>
  <si>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</si>
  <si>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</si>
  <si>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</si>
  <si>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</si>
  <si>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</si>
  <si>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</si>
  <si>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</si>
  <si>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</si>
  <si>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</si>
  <si>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</si>
  <si>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</si>
  <si>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</si>
  <si>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</si>
  <si>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</si>
  <si>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</si>
  <si>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</si>
  <si>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</si>
  <si>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</si>
  <si>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</si>
  <si>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</si>
  <si>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</si>
  <si>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</si>
  <si>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</si>
  <si>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</si>
  <si>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</si>
  <si>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</si>
  <si>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</si>
  <si>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</si>
  <si>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</si>
  <si>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</si>
  <si>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</si>
  <si>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</si>
  <si>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</si>
  <si>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TRV11</t>
  </si>
  <si>
    <t>A02002-0014</t>
  </si>
  <si>
    <t>Cont from W/O #362518</t>
  </si>
  <si>
    <t>D7</t>
  </si>
  <si>
    <t>56830E</t>
  </si>
  <si>
    <t>B</t>
  </si>
  <si>
    <t>RC</t>
  </si>
  <si>
    <t>MB</t>
  </si>
  <si>
    <t>Rep chuck/lever pins/spindles 1&amp;5</t>
  </si>
  <si>
    <t>Rep worn chuck levers/spindle 2&amp;4</t>
  </si>
  <si>
    <t>Dwn at srt/form shave/feed prob.</t>
  </si>
  <si>
    <t>Maint on collets/chuck lever</t>
  </si>
  <si>
    <t>60763E</t>
  </si>
  <si>
    <t>60789E</t>
  </si>
  <si>
    <t>1/2 day vaca</t>
  </si>
  <si>
    <t>60788E</t>
  </si>
  <si>
    <t>F&amp;S</t>
  </si>
  <si>
    <t>60788e</t>
  </si>
  <si>
    <t>ACT reviewed at 3.1/836pcs per hr</t>
  </si>
  <si>
    <t>RD</t>
  </si>
  <si>
    <t>Spindle</t>
  </si>
  <si>
    <t>65966E</t>
  </si>
  <si>
    <t>Party</t>
  </si>
  <si>
    <t>Continue on new prod.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</si>
</sst>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3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0"/>
      <c r="C2" s="361"/>
      <c r="D2" s="361"/>
      <c r="E2" s="361"/>
      <c r="F2" s="362"/>
      <c r="G2" s="49"/>
      <c r="H2" s="366" t="s">
        <v>22</v>
      </c>
      <c r="I2" s="367"/>
      <c r="J2" s="177" t="s">
        <v>79</v>
      </c>
      <c r="K2" s="21"/>
      <c r="L2" s="368" t="s">
        <v>72</v>
      </c>
      <c r="M2" s="369"/>
      <c r="N2" s="369"/>
      <c r="O2" s="369"/>
      <c r="P2" s="369"/>
      <c r="Q2" s="370"/>
      <c r="R2" s="7"/>
      <c r="S2" s="172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D7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D7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D7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3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2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3"/>
      <c r="C4" s="364"/>
      <c r="D4" s="364"/>
      <c r="E4" s="364"/>
      <c r="F4" s="365"/>
      <c r="G4" s="24"/>
      <c r="H4" s="366" t="s">
        <v>20</v>
      </c>
      <c r="I4" s="374"/>
      <c r="J4" s="178" t="s">
        <v>81</v>
      </c>
      <c r="K4" s="4"/>
      <c r="L4" s="80" t="s">
        <v>27</v>
      </c>
      <c r="M4" s="50">
        <v>7.33</v>
      </c>
      <c r="N4" s="375" t="s">
        <v>14</v>
      </c>
      <c r="O4" s="376"/>
      <c r="P4" s="314">
        <f>IF(M6="","",(ROUNDUP((C10*M8/M4/M6),0)*M6))</f>
        <v>880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 t="str">
        <f>IF(BZ41=0,"",BZ41)</f>
        <v/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>B</v>
      </c>
      <c r="AI4" s="4"/>
      <c r="AJ4" s="80" t="s">
        <v>27</v>
      </c>
      <c r="AK4" s="103">
        <f>IF($M$4="","",$M$4)</f>
        <v>7.33</v>
      </c>
      <c r="AL4" s="375" t="s">
        <v>14</v>
      </c>
      <c r="AM4" s="376"/>
      <c r="AN4" s="314">
        <f>IF($P$4="","",$P$4)</f>
        <v>880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 t="str">
        <f>IF($X$4="","",$X$4)</f>
        <v/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>B</v>
      </c>
      <c r="BG4" s="4"/>
      <c r="BH4" s="80" t="s">
        <v>27</v>
      </c>
      <c r="BI4" s="103">
        <f>IF($M$4="","",$M$4)</f>
        <v>7.33</v>
      </c>
      <c r="BJ4" s="375" t="s">
        <v>14</v>
      </c>
      <c r="BK4" s="376"/>
      <c r="BL4" s="314">
        <f>IF($P$4="","",$P$4)</f>
        <v>880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 t="str">
        <f>IF($X$4="","",$X$4)</f>
        <v/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>B</v>
      </c>
      <c r="CE4" s="4"/>
      <c r="CF4" s="80" t="s">
        <v>27</v>
      </c>
      <c r="CG4" s="103">
        <f>IF($M$4="","",$M$4)</f>
        <v>7.33</v>
      </c>
      <c r="CH4" s="375" t="s">
        <v>14</v>
      </c>
      <c r="CI4" s="376"/>
      <c r="CJ4" s="314">
        <f>IF($P$4="","",$P$4)</f>
        <v>880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2" t="s">
        <v>21</v>
      </c>
      <c r="I6" s="343"/>
      <c r="J6" s="125">
        <v>879</v>
      </c>
      <c r="K6" s="4"/>
      <c r="L6" s="81" t="s">
        <v>65</v>
      </c>
      <c r="M6" s="50">
        <v>5</v>
      </c>
      <c r="N6" s="344" t="s">
        <v>75</v>
      </c>
      <c r="O6" s="345"/>
      <c r="P6" s="391">
        <f>IF(S6="","",S6-CA41)</f>
        <v>61</v>
      </c>
      <c r="Q6" s="392"/>
      <c r="R6" s="21"/>
      <c r="S6" s="174">
        <f>IF($M$6="","",(ROUNDUP(($C$10*$M$8/$M$4/$M$6),0)))</f>
        <v>176</v>
      </c>
      <c r="T6" s="7"/>
      <c r="U6" s="347" t="s">
        <v>19</v>
      </c>
      <c r="V6" s="348"/>
      <c r="W6" s="348"/>
      <c r="X6" s="126" t="str">
        <f>IF(X4="","",(X2/X4))</f>
        <v/>
      </c>
      <c r="Y6" s="29"/>
      <c r="Z6" s="76" t="s">
        <v>58</v>
      </c>
      <c r="AA6" s="339" t="str">
        <f>IF($C$6="","",$C$6)</f>
        <v>TRV11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879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1">
        <f>IF($P$6="","",$P$6)</f>
        <v>61</v>
      </c>
      <c r="AO6" s="392"/>
      <c r="AP6" s="21"/>
      <c r="AQ6" s="174">
        <f>S6</f>
        <v>176</v>
      </c>
      <c r="AR6" s="7"/>
      <c r="AS6" s="347" t="s">
        <v>19</v>
      </c>
      <c r="AT6" s="348"/>
      <c r="AU6" s="348"/>
      <c r="AV6" s="87" t="str">
        <f>IF($X$6="","",$X$6)</f>
        <v/>
      </c>
      <c r="AW6" s="29"/>
      <c r="AX6" s="76" t="s">
        <v>58</v>
      </c>
      <c r="AY6" s="339" t="str">
        <f>IF($C$6="","",$C$6)</f>
        <v>TRV11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879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61</v>
      </c>
      <c r="BM6" s="346"/>
      <c r="BN6" s="21"/>
      <c r="BO6" s="174">
        <f>S6</f>
        <v>176</v>
      </c>
      <c r="BP6" s="7"/>
      <c r="BQ6" s="347" t="s">
        <v>19</v>
      </c>
      <c r="BR6" s="348"/>
      <c r="BS6" s="348"/>
      <c r="BT6" s="87" t="str">
        <f>IF($X$6="","",$X$6)</f>
        <v/>
      </c>
      <c r="BU6" s="29"/>
      <c r="BV6" s="76" t="s">
        <v>58</v>
      </c>
      <c r="BW6" s="339" t="str">
        <f>IF($C$6="","",$C$6)</f>
        <v>TRV11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879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61</v>
      </c>
      <c r="CK6" s="346"/>
      <c r="CL6" s="21"/>
      <c r="CM6" s="174">
        <f>S6</f>
        <v>176</v>
      </c>
      <c r="CN6" s="7"/>
      <c r="CO6" s="347" t="s">
        <v>19</v>
      </c>
      <c r="CP6" s="348"/>
      <c r="CQ6" s="348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09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3">
      <c r="B8" s="74" t="s">
        <v>60</v>
      </c>
      <c r="C8" s="389">
        <v>369106</v>
      </c>
      <c r="D8" s="389"/>
      <c r="E8" s="390"/>
      <c r="F8" s="383"/>
      <c r="G8" s="384"/>
      <c r="H8" s="310" t="s">
        <v>45</v>
      </c>
      <c r="I8" s="311"/>
      <c r="J8" s="175">
        <v>2.9</v>
      </c>
      <c r="K8" s="28"/>
      <c r="L8" s="80" t="s">
        <v>28</v>
      </c>
      <c r="M8" s="56">
        <v>3.2099999999999997E-2</v>
      </c>
      <c r="N8" s="312" t="s">
        <v>29</v>
      </c>
      <c r="O8" s="313"/>
      <c r="P8" s="314">
        <f>IF(M8="","",M4/M8)</f>
        <v>228.34890965732089</v>
      </c>
      <c r="Q8" s="315"/>
      <c r="R8" s="28"/>
      <c r="S8" s="410" t="s">
        <v>94</v>
      </c>
      <c r="T8" s="411"/>
      <c r="U8" s="411"/>
      <c r="V8" s="411"/>
      <c r="W8" s="411"/>
      <c r="X8" s="412"/>
      <c r="Y8" s="29"/>
      <c r="Z8" s="74" t="s">
        <v>60</v>
      </c>
      <c r="AA8" s="306">
        <f>IF(C8="","",$C$8)</f>
        <v>369106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7">
        <f>IF($J$8="","",$J$8)</f>
        <v>2.9</v>
      </c>
      <c r="AI8" s="28"/>
      <c r="AJ8" s="80" t="s">
        <v>28</v>
      </c>
      <c r="AK8" s="104">
        <f>IF($M$8="","",$M$8)</f>
        <v>3.2099999999999997E-2</v>
      </c>
      <c r="AL8" s="312" t="s">
        <v>29</v>
      </c>
      <c r="AM8" s="313"/>
      <c r="AN8" s="314">
        <f>IF($P$8="","",$P$8)</f>
        <v>228.34890965732089</v>
      </c>
      <c r="AO8" s="315"/>
      <c r="AP8" s="28"/>
      <c r="AQ8" s="316" t="str">
        <f>IF($S$8="","",$S$8)</f>
        <v>ACT reviewed at 3.1/836pcs per hr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369106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7">
        <f>IF($J$8="","",$J$8)</f>
        <v>2.9</v>
      </c>
      <c r="BG8" s="28"/>
      <c r="BH8" s="80" t="s">
        <v>28</v>
      </c>
      <c r="BI8" s="104">
        <f>IF($M$8="","",$M$8)</f>
        <v>3.2099999999999997E-2</v>
      </c>
      <c r="BJ8" s="312" t="s">
        <v>29</v>
      </c>
      <c r="BK8" s="313"/>
      <c r="BL8" s="314">
        <f>IF($P$8="","",$P$8)</f>
        <v>228.34890965732089</v>
      </c>
      <c r="BM8" s="315"/>
      <c r="BN8" s="28"/>
      <c r="BO8" s="316" t="str">
        <f>IF($S$8="","",$S$8)</f>
        <v>ACT reviewed at 3.1/836pcs per hr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369106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7">
        <f>IF($J$8="","",$J$8)</f>
        <v>2.9</v>
      </c>
      <c r="CE8" s="28"/>
      <c r="CF8" s="80" t="s">
        <v>28</v>
      </c>
      <c r="CG8" s="104">
        <f>IF($M$8="","",$M$8)</f>
        <v>3.2099999999999997E-2</v>
      </c>
      <c r="CH8" s="312" t="s">
        <v>29</v>
      </c>
      <c r="CI8" s="313"/>
      <c r="CJ8" s="314">
        <f>IF($P$8="","",$P$8)</f>
        <v>228.34890965732089</v>
      </c>
      <c r="CK8" s="315"/>
      <c r="CL8" s="28"/>
      <c r="CM8" s="316" t="str">
        <f>IF($S$8="","",$S$8)</f>
        <v>ACT reviewed at 3.1/836pcs per hr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3"/>
      <c r="T9" s="414"/>
      <c r="U9" s="414"/>
      <c r="V9" s="414"/>
      <c r="W9" s="414"/>
      <c r="X9" s="415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3">
      <c r="B10" s="75" t="s">
        <v>59</v>
      </c>
      <c r="C10" s="447">
        <v>200000</v>
      </c>
      <c r="D10" s="447"/>
      <c r="E10" s="448"/>
      <c r="F10" s="381"/>
      <c r="G10" s="382"/>
      <c r="H10" s="310" t="s">
        <v>46</v>
      </c>
      <c r="I10" s="311"/>
      <c r="J10" s="176">
        <v>3.1</v>
      </c>
      <c r="K10" s="180" t="s">
        <v>95</v>
      </c>
      <c r="L10" s="334" t="s">
        <v>39</v>
      </c>
      <c r="M10" s="335"/>
      <c r="N10" s="452" t="s">
        <v>77</v>
      </c>
      <c r="O10" s="453"/>
      <c r="P10" s="453"/>
      <c r="Q10" s="454"/>
      <c r="R10" s="28"/>
      <c r="S10" s="416"/>
      <c r="T10" s="417"/>
      <c r="U10" s="417"/>
      <c r="V10" s="417"/>
      <c r="W10" s="417"/>
      <c r="X10" s="418"/>
      <c r="Y10" s="5"/>
      <c r="Z10" s="75" t="s">
        <v>59</v>
      </c>
      <c r="AA10" s="330">
        <f>IF($C$10="","",$C$10)</f>
        <v>200000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28">
        <f>IF($J$10="","",$J$10)</f>
        <v>3.1</v>
      </c>
      <c r="AI10" s="105" t="str">
        <f>IF($K$10="","",$K$10)</f>
        <v>RD</v>
      </c>
      <c r="AJ10" s="334" t="s">
        <v>39</v>
      </c>
      <c r="AK10" s="335"/>
      <c r="AL10" s="336" t="str">
        <f>IF($N$10="","",$N$10)</f>
        <v>A02002-0014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200000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28">
        <f>IF($J$10="","",$J$10)</f>
        <v>3.1</v>
      </c>
      <c r="BG10" s="105" t="str">
        <f>IF($K$10="","",$K$10)</f>
        <v>RD</v>
      </c>
      <c r="BH10" s="334" t="s">
        <v>39</v>
      </c>
      <c r="BI10" s="335"/>
      <c r="BJ10" s="336" t="str">
        <f>IF($N$10="","",$N$10)</f>
        <v>A02002-0014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200000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28">
        <f>IF($J$10="","",$J$10)</f>
        <v>3.1</v>
      </c>
      <c r="CE10" s="105" t="str">
        <f>IF($K$10="","",$K$10)</f>
        <v>RD</v>
      </c>
      <c r="CF10" s="334" t="s">
        <v>39</v>
      </c>
      <c r="CG10" s="335"/>
      <c r="CH10" s="336" t="str">
        <f>IF($N$10="","",$N$10)</f>
        <v>A02002-0014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3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5">
      <c r="B14" s="8"/>
      <c r="C14" s="14"/>
      <c r="D14" s="395" t="s">
        <v>69</v>
      </c>
      <c r="E14" s="396"/>
      <c r="F14" s="455"/>
      <c r="G14" s="106"/>
      <c r="H14" s="106"/>
      <c r="I14" s="106" t="s">
        <v>0</v>
      </c>
      <c r="J14" s="148">
        <v>0</v>
      </c>
      <c r="K14" s="148">
        <f>C$10</f>
        <v>200000</v>
      </c>
      <c r="L14" s="106" t="s">
        <v>0</v>
      </c>
      <c r="M14" s="106" t="str">
        <f>I14</f>
        <v xml:space="preserve"> </v>
      </c>
      <c r="N14" s="393" t="s">
        <v>0</v>
      </c>
      <c r="O14" s="394"/>
      <c r="P14" s="419"/>
      <c r="Q14" s="420"/>
      <c r="R14" s="394"/>
      <c r="S14" s="108"/>
      <c r="T14" s="109"/>
      <c r="U14" s="109"/>
      <c r="V14" s="395"/>
      <c r="W14" s="396"/>
      <c r="X14" s="396"/>
      <c r="Y14" s="397"/>
      <c r="Z14" s="279" t="s">
        <v>49</v>
      </c>
      <c r="AA14" s="280"/>
      <c r="AB14" s="281"/>
      <c r="AC14" s="113">
        <f>E41</f>
        <v>138.25</v>
      </c>
      <c r="AD14" s="113">
        <f t="shared" ref="AD14:AI14" si="0">F41</f>
        <v>0</v>
      </c>
      <c r="AE14" s="114">
        <f t="shared" si="0"/>
        <v>115</v>
      </c>
      <c r="AF14" s="115">
        <f>H41</f>
        <v>131300.62305295951</v>
      </c>
      <c r="AG14" s="113">
        <f t="shared" si="0"/>
        <v>0</v>
      </c>
      <c r="AH14" s="114">
        <f t="shared" si="0"/>
        <v>131300.62305295951</v>
      </c>
      <c r="AI14" s="114">
        <f t="shared" si="0"/>
        <v>68699.376947040495</v>
      </c>
      <c r="AJ14" s="116">
        <f>L41</f>
        <v>121521.75</v>
      </c>
      <c r="AK14" s="64"/>
      <c r="AL14" s="282"/>
      <c r="AM14" s="283"/>
      <c r="AN14" s="284"/>
      <c r="AO14" s="285"/>
      <c r="AP14" s="286"/>
      <c r="AQ14" s="119">
        <f>S41</f>
        <v>13.5</v>
      </c>
      <c r="AR14" s="63"/>
      <c r="AS14" s="116">
        <f>U41</f>
        <v>0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138.25</v>
      </c>
      <c r="BB14" s="113">
        <f t="shared" ref="BB14" si="1">AD41</f>
        <v>0</v>
      </c>
      <c r="BC14" s="114">
        <f t="shared" ref="BC14" si="2">AE41</f>
        <v>115</v>
      </c>
      <c r="BD14" s="115">
        <f>AF41</f>
        <v>131300.62305295951</v>
      </c>
      <c r="BE14" s="113">
        <f t="shared" ref="BE14" si="3">AG41</f>
        <v>0</v>
      </c>
      <c r="BF14" s="114">
        <f t="shared" ref="BF14" si="4">AH41</f>
        <v>131300.62305295951</v>
      </c>
      <c r="BG14" s="114">
        <f t="shared" ref="BG14" si="5">AI41</f>
        <v>68699.376947040495</v>
      </c>
      <c r="BH14" s="116">
        <f>AJ41</f>
        <v>121521.75</v>
      </c>
      <c r="BI14" s="64"/>
      <c r="BJ14" s="282"/>
      <c r="BK14" s="283"/>
      <c r="BL14" s="284"/>
      <c r="BM14" s="285"/>
      <c r="BN14" s="286"/>
      <c r="BO14" s="119">
        <f>AQ41</f>
        <v>13.5</v>
      </c>
      <c r="BP14" s="63"/>
      <c r="BQ14" s="116">
        <f>AS41</f>
        <v>0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138.25</v>
      </c>
      <c r="BZ14" s="113">
        <f t="shared" ref="BZ14" si="6">BB41</f>
        <v>0</v>
      </c>
      <c r="CA14" s="114">
        <f t="shared" ref="CA14" si="7">BC41</f>
        <v>115</v>
      </c>
      <c r="CB14" s="115">
        <f>BD41</f>
        <v>131300.62305295951</v>
      </c>
      <c r="CC14" s="113">
        <f t="shared" ref="CC14" si="8">BE41</f>
        <v>0</v>
      </c>
      <c r="CD14" s="114">
        <f t="shared" ref="CD14" si="9">BF41</f>
        <v>131300.62305295951</v>
      </c>
      <c r="CE14" s="114">
        <f t="shared" ref="CE14" si="10">BG41</f>
        <v>68699.376947040495</v>
      </c>
      <c r="CF14" s="116">
        <f>BH41</f>
        <v>121521.75</v>
      </c>
      <c r="CG14" s="64"/>
      <c r="CH14" s="282"/>
      <c r="CI14" s="283"/>
      <c r="CJ14" s="284"/>
      <c r="CK14" s="285"/>
      <c r="CL14" s="286"/>
      <c r="CM14" s="119">
        <f>BO41</f>
        <v>13.5</v>
      </c>
      <c r="CN14" s="63"/>
      <c r="CO14" s="116">
        <f>BQ41</f>
        <v>0</v>
      </c>
      <c r="CP14" s="287" t="s">
        <v>43</v>
      </c>
      <c r="CQ14" s="288"/>
      <c r="CR14" s="288"/>
      <c r="CS14" s="289"/>
    </row>
    <row r="15" spans="2:97" ht="15" customHeight="1" x14ac:dyDescent="0.25">
      <c r="B15" s="154">
        <v>42128</v>
      </c>
      <c r="C15" s="155" t="s">
        <v>82</v>
      </c>
      <c r="D15" s="156">
        <v>27971</v>
      </c>
      <c r="E15" s="156">
        <v>8</v>
      </c>
      <c r="F15" s="157">
        <v>0</v>
      </c>
      <c r="G15" s="158">
        <v>7</v>
      </c>
      <c r="H15" s="99">
        <f>IF(G15="","",(IF($P$8=0,"",($P$8*G15*$M$6))))</f>
        <v>7992.2118380062311</v>
      </c>
      <c r="I15" s="96">
        <f>IF(G15="","",(SUM(E15+F15+S15)))</f>
        <v>8</v>
      </c>
      <c r="J15" s="97">
        <f>SUM(H$14:H15)</f>
        <v>7992.2118380062311</v>
      </c>
      <c r="K15" s="97">
        <f t="shared" ref="K15:K40" si="11">C$10-J15</f>
        <v>192007.78816199378</v>
      </c>
      <c r="L15" s="98">
        <f>IF(G15="",0,$J$6*(I15-F15-S15))</f>
        <v>7032</v>
      </c>
      <c r="M15" s="99">
        <f>H15</f>
        <v>7992.2118380062311</v>
      </c>
      <c r="N15" s="258">
        <f>IF(L15=0,"",(M15/L15))</f>
        <v>1.136548896189737</v>
      </c>
      <c r="O15" s="259"/>
      <c r="P15" s="398" t="s">
        <v>80</v>
      </c>
      <c r="Q15" s="399"/>
      <c r="R15" s="400"/>
      <c r="S15" s="170">
        <v>0</v>
      </c>
      <c r="T15" s="169">
        <v>0</v>
      </c>
      <c r="U15" s="169">
        <v>0</v>
      </c>
      <c r="V15" s="462"/>
      <c r="W15" s="463"/>
      <c r="X15" s="463"/>
      <c r="Y15" s="464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131300.62305295951</v>
      </c>
      <c r="AI15" s="97">
        <f>C$10-AH15</f>
        <v>68699.376947040495</v>
      </c>
      <c r="AJ15" s="98">
        <f>IF(AE15="",0,$J$6*(AG15-AD15-AQ15))</f>
        <v>0</v>
      </c>
      <c r="AK15" s="99" t="str">
        <f>AF15</f>
        <v/>
      </c>
      <c r="AL15" s="258" t="str">
        <f>IF(AJ15=0,"",(AK15/AJ15))</f>
        <v/>
      </c>
      <c r="AM15" s="259"/>
      <c r="AN15" s="266"/>
      <c r="AO15" s="267"/>
      <c r="AP15" s="268"/>
      <c r="AQ15" s="69"/>
      <c r="AR15" s="68"/>
      <c r="AS15" s="68"/>
      <c r="AT15" s="269"/>
      <c r="AU15" s="270"/>
      <c r="AV15" s="270"/>
      <c r="AW15" s="27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131300.62305295951</v>
      </c>
      <c r="BG15" s="97">
        <f>$C$10-BF15</f>
        <v>68699.376947040495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131300.62305295951</v>
      </c>
      <c r="CE15" s="97">
        <f>$C$10-CD15</f>
        <v>68699.376947040495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5">
      <c r="B16" s="154">
        <v>42129</v>
      </c>
      <c r="C16" s="155" t="s">
        <v>82</v>
      </c>
      <c r="D16" s="156">
        <v>27971</v>
      </c>
      <c r="E16" s="156">
        <v>8</v>
      </c>
      <c r="F16" s="159">
        <v>0</v>
      </c>
      <c r="G16" s="158">
        <v>7</v>
      </c>
      <c r="H16" s="99">
        <f t="shared" ref="H16:H40" si="12">IF(G16="","",(IF($P$8=0,"",($P$8*G16*$M$6))))</f>
        <v>7992.2118380062311</v>
      </c>
      <c r="I16" s="96">
        <f t="shared" ref="I16:I40" si="13">IF(G16="","",(SUM(E16+F16+S16)))</f>
        <v>8</v>
      </c>
      <c r="J16" s="97">
        <f>SUM(H$14:H16)</f>
        <v>15984.423676012462</v>
      </c>
      <c r="K16" s="97">
        <f t="shared" si="11"/>
        <v>184015.57632398754</v>
      </c>
      <c r="L16" s="98">
        <f t="shared" ref="L16:L40" si="14">IF(G16="",0,$J$6*(I16-F16-S16))</f>
        <v>7032</v>
      </c>
      <c r="M16" s="99">
        <f t="shared" ref="M16:M40" si="15">H16</f>
        <v>7992.2118380062311</v>
      </c>
      <c r="N16" s="258">
        <f t="shared" ref="N16:N40" si="16">IF(L16=0,"",(M16/L16))</f>
        <v>1.136548896189737</v>
      </c>
      <c r="O16" s="259"/>
      <c r="P16" s="398" t="s">
        <v>80</v>
      </c>
      <c r="Q16" s="399"/>
      <c r="R16" s="400"/>
      <c r="S16" s="170">
        <v>0</v>
      </c>
      <c r="T16" s="169">
        <v>0</v>
      </c>
      <c r="U16" s="169">
        <v>0</v>
      </c>
      <c r="V16" s="401"/>
      <c r="W16" s="402"/>
      <c r="X16" s="402"/>
      <c r="Y16" s="403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131300.62305295951</v>
      </c>
      <c r="AI16" s="97">
        <f t="shared" ref="AI16:AI40" si="19">C$10-AH16</f>
        <v>68699.376947040495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8" t="str">
        <f t="shared" ref="AL16:AL40" si="22">IF(AJ16=0,"",(AK16/AJ16))</f>
        <v/>
      </c>
      <c r="AM16" s="259"/>
      <c r="AN16" s="266"/>
      <c r="AO16" s="267"/>
      <c r="AP16" s="268"/>
      <c r="AQ16" s="69"/>
      <c r="AR16" s="68"/>
      <c r="AS16" s="68"/>
      <c r="AT16" s="269"/>
      <c r="AU16" s="270"/>
      <c r="AV16" s="270"/>
      <c r="AW16" s="27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131300.62305295951</v>
      </c>
      <c r="BG16" s="97">
        <f t="shared" ref="BG16:BG40" si="25">$C$10-BF16</f>
        <v>68699.376947040495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131300.62305295951</v>
      </c>
      <c r="CE16" s="97">
        <f t="shared" ref="CE16:CE40" si="31">$C$10-CD16</f>
        <v>68699.376947040495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5">
      <c r="B17" s="160">
        <v>42129</v>
      </c>
      <c r="C17" s="155" t="s">
        <v>83</v>
      </c>
      <c r="D17" s="156">
        <v>3658</v>
      </c>
      <c r="E17" s="156">
        <v>8</v>
      </c>
      <c r="F17" s="159">
        <v>0</v>
      </c>
      <c r="G17" s="158">
        <v>5</v>
      </c>
      <c r="H17" s="99">
        <f t="shared" si="12"/>
        <v>5708.7227414330218</v>
      </c>
      <c r="I17" s="96">
        <f t="shared" si="13"/>
        <v>8</v>
      </c>
      <c r="J17" s="97">
        <f>SUM(H$14:H17)</f>
        <v>21693.146417445485</v>
      </c>
      <c r="K17" s="97">
        <f t="shared" si="11"/>
        <v>178306.85358255453</v>
      </c>
      <c r="L17" s="98">
        <f t="shared" si="14"/>
        <v>7032</v>
      </c>
      <c r="M17" s="99">
        <f t="shared" si="15"/>
        <v>5708.7227414330218</v>
      </c>
      <c r="N17" s="258">
        <f t="shared" si="16"/>
        <v>0.81182064013552646</v>
      </c>
      <c r="O17" s="259"/>
      <c r="P17" s="398"/>
      <c r="Q17" s="399"/>
      <c r="R17" s="400"/>
      <c r="S17" s="167">
        <v>0</v>
      </c>
      <c r="T17" s="168">
        <v>0</v>
      </c>
      <c r="U17" s="168">
        <v>0</v>
      </c>
      <c r="V17" s="263" t="s">
        <v>84</v>
      </c>
      <c r="W17" s="264"/>
      <c r="X17" s="264"/>
      <c r="Y17" s="265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131300.62305295951</v>
      </c>
      <c r="AI17" s="97">
        <f t="shared" si="19"/>
        <v>68699.376947040495</v>
      </c>
      <c r="AJ17" s="98">
        <f t="shared" si="20"/>
        <v>0</v>
      </c>
      <c r="AK17" s="99" t="str">
        <f t="shared" si="21"/>
        <v/>
      </c>
      <c r="AL17" s="258" t="str">
        <f t="shared" si="22"/>
        <v/>
      </c>
      <c r="AM17" s="259"/>
      <c r="AN17" s="260"/>
      <c r="AO17" s="261"/>
      <c r="AP17" s="262"/>
      <c r="AQ17" s="3"/>
      <c r="AR17" s="10"/>
      <c r="AS17" s="10"/>
      <c r="AT17" s="263"/>
      <c r="AU17" s="264"/>
      <c r="AV17" s="264"/>
      <c r="AW17" s="26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131300.62305295951</v>
      </c>
      <c r="BG17" s="97">
        <f t="shared" si="25"/>
        <v>68699.376947040495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131300.62305295951</v>
      </c>
      <c r="CE17" s="97">
        <f t="shared" si="31"/>
        <v>68699.376947040495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5">
      <c r="B18" s="150">
        <v>42129</v>
      </c>
      <c r="C18" s="161" t="s">
        <v>83</v>
      </c>
      <c r="D18" s="151">
        <v>3658</v>
      </c>
      <c r="E18" s="151">
        <v>0</v>
      </c>
      <c r="F18" s="152">
        <v>0</v>
      </c>
      <c r="G18" s="153">
        <v>0</v>
      </c>
      <c r="H18" s="99">
        <f t="shared" si="12"/>
        <v>0</v>
      </c>
      <c r="I18" s="96">
        <f t="shared" si="13"/>
        <v>0</v>
      </c>
      <c r="J18" s="97">
        <f>SUM(H$14:H18)</f>
        <v>21693.146417445485</v>
      </c>
      <c r="K18" s="97">
        <f t="shared" si="11"/>
        <v>178306.85358255453</v>
      </c>
      <c r="L18" s="98">
        <f t="shared" si="14"/>
        <v>0</v>
      </c>
      <c r="M18" s="99">
        <f t="shared" si="15"/>
        <v>0</v>
      </c>
      <c r="N18" s="258" t="str">
        <f t="shared" si="16"/>
        <v/>
      </c>
      <c r="O18" s="259"/>
      <c r="P18" s="398"/>
      <c r="Q18" s="399"/>
      <c r="R18" s="400"/>
      <c r="S18" s="167">
        <v>0</v>
      </c>
      <c r="T18" s="168">
        <v>0</v>
      </c>
      <c r="U18" s="168">
        <v>0</v>
      </c>
      <c r="V18" s="263" t="s">
        <v>85</v>
      </c>
      <c r="W18" s="264"/>
      <c r="X18" s="264"/>
      <c r="Y18" s="265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131300.62305295951</v>
      </c>
      <c r="AI18" s="97">
        <f t="shared" si="19"/>
        <v>68699.376947040495</v>
      </c>
      <c r="AJ18" s="98">
        <f t="shared" si="20"/>
        <v>0</v>
      </c>
      <c r="AK18" s="99" t="str">
        <f t="shared" si="21"/>
        <v/>
      </c>
      <c r="AL18" s="258" t="str">
        <f t="shared" si="22"/>
        <v/>
      </c>
      <c r="AM18" s="259"/>
      <c r="AN18" s="260"/>
      <c r="AO18" s="261"/>
      <c r="AP18" s="262"/>
      <c r="AQ18" s="3"/>
      <c r="AR18" s="10"/>
      <c r="AS18" s="10"/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131300.62305295951</v>
      </c>
      <c r="BG18" s="97">
        <f t="shared" si="25"/>
        <v>68699.376947040495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131300.62305295951</v>
      </c>
      <c r="CE18" s="97">
        <f t="shared" si="31"/>
        <v>68699.376947040495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5">
      <c r="B19" s="150">
        <v>42130</v>
      </c>
      <c r="C19" s="162" t="s">
        <v>82</v>
      </c>
      <c r="D19" s="151">
        <v>27971</v>
      </c>
      <c r="E19" s="151">
        <v>4</v>
      </c>
      <c r="F19" s="152">
        <v>0</v>
      </c>
      <c r="G19" s="153">
        <v>3</v>
      </c>
      <c r="H19" s="99">
        <f t="shared" si="12"/>
        <v>3425.2336448598135</v>
      </c>
      <c r="I19" s="96">
        <f t="shared" si="13"/>
        <v>8</v>
      </c>
      <c r="J19" s="97">
        <f>SUM(H$14:H19)</f>
        <v>25118.380062305299</v>
      </c>
      <c r="K19" s="97">
        <f t="shared" si="11"/>
        <v>174881.61993769469</v>
      </c>
      <c r="L19" s="98">
        <f t="shared" si="14"/>
        <v>3516</v>
      </c>
      <c r="M19" s="99">
        <f t="shared" si="15"/>
        <v>3425.2336448598135</v>
      </c>
      <c r="N19" s="258">
        <f t="shared" si="16"/>
        <v>0.97418476816263178</v>
      </c>
      <c r="O19" s="259"/>
      <c r="P19" s="398"/>
      <c r="Q19" s="399"/>
      <c r="R19" s="400"/>
      <c r="S19" s="167">
        <v>4</v>
      </c>
      <c r="T19" s="168">
        <v>4</v>
      </c>
      <c r="U19" s="168">
        <v>0</v>
      </c>
      <c r="V19" s="263" t="s">
        <v>86</v>
      </c>
      <c r="W19" s="465"/>
      <c r="X19" s="465"/>
      <c r="Y19" s="466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131300.62305295951</v>
      </c>
      <c r="AI19" s="97">
        <f t="shared" si="19"/>
        <v>68699.376947040495</v>
      </c>
      <c r="AJ19" s="98">
        <f t="shared" si="20"/>
        <v>0</v>
      </c>
      <c r="AK19" s="99" t="str">
        <f t="shared" si="21"/>
        <v/>
      </c>
      <c r="AL19" s="258" t="str">
        <f t="shared" si="22"/>
        <v/>
      </c>
      <c r="AM19" s="259"/>
      <c r="AN19" s="260"/>
      <c r="AO19" s="261"/>
      <c r="AP19" s="262"/>
      <c r="AQ19" s="3"/>
      <c r="AR19" s="10"/>
      <c r="AS19" s="10"/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131300.62305295951</v>
      </c>
      <c r="BG19" s="97">
        <f t="shared" si="25"/>
        <v>68699.376947040495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131300.62305295951</v>
      </c>
      <c r="CE19" s="97">
        <f t="shared" si="31"/>
        <v>68699.376947040495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5">
      <c r="B20" s="150">
        <v>42131</v>
      </c>
      <c r="C20" s="165" t="s">
        <v>82</v>
      </c>
      <c r="D20" s="151">
        <v>27971</v>
      </c>
      <c r="E20" s="151">
        <v>0</v>
      </c>
      <c r="F20" s="152">
        <v>0</v>
      </c>
      <c r="G20" s="153">
        <v>0</v>
      </c>
      <c r="H20" s="99">
        <f t="shared" si="12"/>
        <v>0</v>
      </c>
      <c r="I20" s="96">
        <f t="shared" si="13"/>
        <v>8</v>
      </c>
      <c r="J20" s="97">
        <f>SUM(H$14:H20)</f>
        <v>25118.380062305299</v>
      </c>
      <c r="K20" s="97">
        <f t="shared" si="11"/>
        <v>174881.61993769469</v>
      </c>
      <c r="L20" s="98">
        <f t="shared" si="14"/>
        <v>0</v>
      </c>
      <c r="M20" s="99">
        <f t="shared" si="15"/>
        <v>0</v>
      </c>
      <c r="N20" s="258" t="str">
        <f t="shared" si="16"/>
        <v/>
      </c>
      <c r="O20" s="259"/>
      <c r="P20" s="398"/>
      <c r="Q20" s="399"/>
      <c r="R20" s="400"/>
      <c r="S20" s="167">
        <v>8</v>
      </c>
      <c r="T20" s="168">
        <v>1</v>
      </c>
      <c r="U20" s="168">
        <v>0</v>
      </c>
      <c r="V20" s="263" t="s">
        <v>87</v>
      </c>
      <c r="W20" s="264"/>
      <c r="X20" s="264"/>
      <c r="Y20" s="265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131300.62305295951</v>
      </c>
      <c r="AI20" s="97">
        <f t="shared" si="19"/>
        <v>68699.376947040495</v>
      </c>
      <c r="AJ20" s="98">
        <f t="shared" si="20"/>
        <v>0</v>
      </c>
      <c r="AK20" s="99" t="str">
        <f t="shared" si="21"/>
        <v/>
      </c>
      <c r="AL20" s="258" t="str">
        <f t="shared" si="22"/>
        <v/>
      </c>
      <c r="AM20" s="259"/>
      <c r="AN20" s="260"/>
      <c r="AO20" s="261"/>
      <c r="AP20" s="262"/>
      <c r="AQ20" s="3"/>
      <c r="AR20" s="10"/>
      <c r="AS20" s="10"/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131300.62305295951</v>
      </c>
      <c r="BG20" s="97">
        <f t="shared" si="25"/>
        <v>68699.376947040495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131300.62305295951</v>
      </c>
      <c r="CE20" s="97">
        <f t="shared" si="31"/>
        <v>68699.376947040495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5">
      <c r="B21" s="163">
        <v>42132</v>
      </c>
      <c r="C21" s="165" t="s">
        <v>82</v>
      </c>
      <c r="D21" s="164">
        <v>27927</v>
      </c>
      <c r="E21" s="164">
        <v>5</v>
      </c>
      <c r="F21" s="164">
        <v>0</v>
      </c>
      <c r="G21" s="166">
        <v>4</v>
      </c>
      <c r="H21" s="99">
        <f t="shared" si="12"/>
        <v>4566.9781931464177</v>
      </c>
      <c r="I21" s="96">
        <f t="shared" si="13"/>
        <v>5</v>
      </c>
      <c r="J21" s="97">
        <f>SUM(H$14:H21)</f>
        <v>29685.358255451716</v>
      </c>
      <c r="K21" s="97">
        <f t="shared" si="11"/>
        <v>170314.64174454828</v>
      </c>
      <c r="L21" s="98">
        <f t="shared" si="14"/>
        <v>4395</v>
      </c>
      <c r="M21" s="99">
        <f t="shared" si="15"/>
        <v>4566.9781931464177</v>
      </c>
      <c r="N21" s="258">
        <f t="shared" si="16"/>
        <v>1.0391304193734738</v>
      </c>
      <c r="O21" s="259"/>
      <c r="P21" s="398" t="s">
        <v>80</v>
      </c>
      <c r="Q21" s="399"/>
      <c r="R21" s="400"/>
      <c r="S21" s="171">
        <v>0</v>
      </c>
      <c r="T21" s="173">
        <v>0</v>
      </c>
      <c r="U21" s="173">
        <v>0</v>
      </c>
      <c r="V21" s="263"/>
      <c r="W21" s="264"/>
      <c r="X21" s="264"/>
      <c r="Y21" s="265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131300.62305295951</v>
      </c>
      <c r="AI21" s="97">
        <f t="shared" si="19"/>
        <v>68699.376947040495</v>
      </c>
      <c r="AJ21" s="98">
        <f t="shared" si="20"/>
        <v>0</v>
      </c>
      <c r="AK21" s="99" t="str">
        <f t="shared" si="21"/>
        <v/>
      </c>
      <c r="AL21" s="258" t="str">
        <f t="shared" si="22"/>
        <v/>
      </c>
      <c r="AM21" s="259"/>
      <c r="AN21" s="260"/>
      <c r="AO21" s="261"/>
      <c r="AP21" s="262"/>
      <c r="AQ21" s="3"/>
      <c r="AR21" s="10"/>
      <c r="AS21" s="10"/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131300.62305295951</v>
      </c>
      <c r="BG21" s="97">
        <f t="shared" si="25"/>
        <v>68699.376947040495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131300.62305295951</v>
      </c>
      <c r="CE21" s="97">
        <f t="shared" si="31"/>
        <v>68699.376947040495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5">
      <c r="B22" s="163">
        <v>42135</v>
      </c>
      <c r="C22" s="165" t="s">
        <v>82</v>
      </c>
      <c r="D22" s="164">
        <v>27971</v>
      </c>
      <c r="E22" s="164">
        <v>8</v>
      </c>
      <c r="F22" s="164">
        <v>0</v>
      </c>
      <c r="G22" s="166">
        <v>6</v>
      </c>
      <c r="H22" s="99">
        <f t="shared" si="12"/>
        <v>6850.4672897196269</v>
      </c>
      <c r="I22" s="96">
        <f t="shared" si="13"/>
        <v>8</v>
      </c>
      <c r="J22" s="97">
        <f>SUM(H$14:H22)</f>
        <v>36535.825545171341</v>
      </c>
      <c r="K22" s="97">
        <f t="shared" si="11"/>
        <v>163464.17445482867</v>
      </c>
      <c r="L22" s="98">
        <f t="shared" si="14"/>
        <v>7032</v>
      </c>
      <c r="M22" s="99">
        <f t="shared" si="15"/>
        <v>6850.4672897196269</v>
      </c>
      <c r="N22" s="258">
        <f t="shared" si="16"/>
        <v>0.97418476816263178</v>
      </c>
      <c r="O22" s="259"/>
      <c r="P22" s="398" t="s">
        <v>88</v>
      </c>
      <c r="Q22" s="399"/>
      <c r="R22" s="400"/>
      <c r="S22" s="171">
        <v>0</v>
      </c>
      <c r="T22" s="173">
        <v>0</v>
      </c>
      <c r="U22" s="173">
        <v>0</v>
      </c>
      <c r="V22" s="263"/>
      <c r="W22" s="264"/>
      <c r="X22" s="264"/>
      <c r="Y22" s="265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131300.62305295951</v>
      </c>
      <c r="AI22" s="97">
        <f t="shared" si="19"/>
        <v>68699.376947040495</v>
      </c>
      <c r="AJ22" s="98">
        <f t="shared" si="20"/>
        <v>0</v>
      </c>
      <c r="AK22" s="99" t="str">
        <f t="shared" si="21"/>
        <v/>
      </c>
      <c r="AL22" s="258" t="str">
        <f t="shared" si="22"/>
        <v/>
      </c>
      <c r="AM22" s="259"/>
      <c r="AN22" s="260"/>
      <c r="AO22" s="261"/>
      <c r="AP22" s="262"/>
      <c r="AQ22" s="3"/>
      <c r="AR22" s="10"/>
      <c r="AS22" s="10"/>
      <c r="AT22" s="263"/>
      <c r="AU22" s="264"/>
      <c r="AV22" s="264"/>
      <c r="AW22" s="26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131300.62305295951</v>
      </c>
      <c r="BG22" s="97">
        <f t="shared" si="25"/>
        <v>68699.376947040495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131300.62305295951</v>
      </c>
      <c r="CE22" s="97">
        <f t="shared" si="31"/>
        <v>68699.376947040495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5">
      <c r="B23" s="163">
        <v>42136</v>
      </c>
      <c r="C23" s="162" t="s">
        <v>82</v>
      </c>
      <c r="D23" s="164">
        <v>27971</v>
      </c>
      <c r="E23" s="164">
        <v>8</v>
      </c>
      <c r="F23" s="164">
        <v>0</v>
      </c>
      <c r="G23" s="166">
        <v>7</v>
      </c>
      <c r="H23" s="99">
        <f t="shared" si="12"/>
        <v>7992.2118380062311</v>
      </c>
      <c r="I23" s="96">
        <f t="shared" si="13"/>
        <v>8</v>
      </c>
      <c r="J23" s="97">
        <f>SUM(H$14:H23)</f>
        <v>44528.037383177572</v>
      </c>
      <c r="K23" s="97">
        <f t="shared" si="11"/>
        <v>155471.96261682242</v>
      </c>
      <c r="L23" s="98">
        <f t="shared" si="14"/>
        <v>7032</v>
      </c>
      <c r="M23" s="99">
        <f t="shared" si="15"/>
        <v>7992.2118380062311</v>
      </c>
      <c r="N23" s="258">
        <f t="shared" si="16"/>
        <v>1.136548896189737</v>
      </c>
      <c r="O23" s="259"/>
      <c r="P23" s="398" t="s">
        <v>88</v>
      </c>
      <c r="Q23" s="399"/>
      <c r="R23" s="400"/>
      <c r="S23" s="171">
        <v>0</v>
      </c>
      <c r="T23" s="173">
        <v>0</v>
      </c>
      <c r="U23" s="173">
        <v>0</v>
      </c>
      <c r="V23" s="263"/>
      <c r="W23" s="264"/>
      <c r="X23" s="264"/>
      <c r="Y23" s="265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131300.62305295951</v>
      </c>
      <c r="AI23" s="97">
        <f t="shared" si="19"/>
        <v>68699.376947040495</v>
      </c>
      <c r="AJ23" s="98">
        <f t="shared" si="20"/>
        <v>0</v>
      </c>
      <c r="AK23" s="99" t="str">
        <f t="shared" si="21"/>
        <v/>
      </c>
      <c r="AL23" s="258" t="str">
        <f t="shared" si="22"/>
        <v/>
      </c>
      <c r="AM23" s="259"/>
      <c r="AN23" s="260"/>
      <c r="AO23" s="261"/>
      <c r="AP23" s="262"/>
      <c r="AQ23" s="3"/>
      <c r="AR23" s="10"/>
      <c r="AS23" s="10"/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131300.62305295951</v>
      </c>
      <c r="BG23" s="97">
        <f t="shared" si="25"/>
        <v>68699.376947040495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131300.62305295951</v>
      </c>
      <c r="CE23" s="97">
        <f t="shared" si="31"/>
        <v>68699.376947040495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5">
      <c r="B24" s="163">
        <v>42137</v>
      </c>
      <c r="C24" s="165" t="s">
        <v>82</v>
      </c>
      <c r="D24" s="164">
        <v>27971</v>
      </c>
      <c r="E24" s="164">
        <v>8</v>
      </c>
      <c r="F24" s="164">
        <v>0</v>
      </c>
      <c r="G24" s="166">
        <v>7</v>
      </c>
      <c r="H24" s="99">
        <f t="shared" si="12"/>
        <v>7992.2118380062311</v>
      </c>
      <c r="I24" s="96">
        <f t="shared" si="13"/>
        <v>8</v>
      </c>
      <c r="J24" s="97">
        <f>SUM(H$14:H24)</f>
        <v>52520.249221183803</v>
      </c>
      <c r="K24" s="97">
        <f t="shared" si="11"/>
        <v>147479.7507788162</v>
      </c>
      <c r="L24" s="98">
        <f t="shared" si="14"/>
        <v>7032</v>
      </c>
      <c r="M24" s="99">
        <f t="shared" si="15"/>
        <v>7992.2118380062311</v>
      </c>
      <c r="N24" s="258">
        <f t="shared" si="16"/>
        <v>1.136548896189737</v>
      </c>
      <c r="O24" s="259"/>
      <c r="P24" s="398" t="s">
        <v>88</v>
      </c>
      <c r="Q24" s="399"/>
      <c r="R24" s="400"/>
      <c r="S24" s="171">
        <v>0</v>
      </c>
      <c r="T24" s="173">
        <v>0</v>
      </c>
      <c r="U24" s="173">
        <v>0</v>
      </c>
      <c r="V24" s="263"/>
      <c r="W24" s="264"/>
      <c r="X24" s="264"/>
      <c r="Y24" s="265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131300.62305295951</v>
      </c>
      <c r="AI24" s="97">
        <f t="shared" si="19"/>
        <v>68699.376947040495</v>
      </c>
      <c r="AJ24" s="98">
        <f t="shared" si="20"/>
        <v>0</v>
      </c>
      <c r="AK24" s="99" t="str">
        <f t="shared" si="21"/>
        <v/>
      </c>
      <c r="AL24" s="258" t="str">
        <f t="shared" si="22"/>
        <v/>
      </c>
      <c r="AM24" s="259"/>
      <c r="AN24" s="260"/>
      <c r="AO24" s="261"/>
      <c r="AP24" s="262"/>
      <c r="AQ24" s="3"/>
      <c r="AR24" s="10"/>
      <c r="AS24" s="10"/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131300.62305295951</v>
      </c>
      <c r="BG24" s="97">
        <f t="shared" si="25"/>
        <v>68699.376947040495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131300.62305295951</v>
      </c>
      <c r="CE24" s="97">
        <f t="shared" si="31"/>
        <v>68699.376947040495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5">
      <c r="B25" s="163">
        <v>42138</v>
      </c>
      <c r="C25" s="165" t="s">
        <v>82</v>
      </c>
      <c r="D25" s="164">
        <v>27971</v>
      </c>
      <c r="E25" s="164">
        <v>8</v>
      </c>
      <c r="F25" s="164">
        <v>0</v>
      </c>
      <c r="G25" s="166">
        <v>7</v>
      </c>
      <c r="H25" s="99">
        <f t="shared" si="12"/>
        <v>7992.2118380062311</v>
      </c>
      <c r="I25" s="96">
        <f t="shared" si="13"/>
        <v>8</v>
      </c>
      <c r="J25" s="97">
        <f>SUM(H$14:H25)</f>
        <v>60512.461059190035</v>
      </c>
      <c r="K25" s="97">
        <f t="shared" si="11"/>
        <v>139487.53894080996</v>
      </c>
      <c r="L25" s="98">
        <f t="shared" si="14"/>
        <v>7032</v>
      </c>
      <c r="M25" s="99">
        <f t="shared" si="15"/>
        <v>7992.2118380062311</v>
      </c>
      <c r="N25" s="258">
        <f t="shared" si="16"/>
        <v>1.136548896189737</v>
      </c>
      <c r="O25" s="259"/>
      <c r="P25" s="398" t="s">
        <v>88</v>
      </c>
      <c r="Q25" s="399"/>
      <c r="R25" s="400"/>
      <c r="S25" s="171">
        <v>0</v>
      </c>
      <c r="T25" s="173">
        <v>0</v>
      </c>
      <c r="U25" s="173">
        <v>0</v>
      </c>
      <c r="V25" s="263"/>
      <c r="W25" s="264"/>
      <c r="X25" s="264"/>
      <c r="Y25" s="265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131300.62305295951</v>
      </c>
      <c r="AI25" s="97">
        <f t="shared" si="19"/>
        <v>68699.376947040495</v>
      </c>
      <c r="AJ25" s="98">
        <f t="shared" si="20"/>
        <v>0</v>
      </c>
      <c r="AK25" s="99" t="str">
        <f t="shared" si="21"/>
        <v/>
      </c>
      <c r="AL25" s="258" t="str">
        <f t="shared" si="22"/>
        <v/>
      </c>
      <c r="AM25" s="259"/>
      <c r="AN25" s="260"/>
      <c r="AO25" s="261"/>
      <c r="AP25" s="262"/>
      <c r="AQ25" s="3"/>
      <c r="AR25" s="10"/>
      <c r="AS25" s="10"/>
      <c r="AT25" s="263"/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131300.62305295951</v>
      </c>
      <c r="BG25" s="97">
        <f t="shared" si="25"/>
        <v>68699.376947040495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131300.62305295951</v>
      </c>
      <c r="CE25" s="97">
        <f t="shared" si="31"/>
        <v>68699.376947040495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5">
      <c r="B26" s="163">
        <v>42139</v>
      </c>
      <c r="C26" s="165" t="s">
        <v>82</v>
      </c>
      <c r="D26" s="164">
        <v>27971</v>
      </c>
      <c r="E26" s="164">
        <v>4</v>
      </c>
      <c r="F26" s="164">
        <v>0</v>
      </c>
      <c r="G26" s="166">
        <v>4</v>
      </c>
      <c r="H26" s="99">
        <f t="shared" si="12"/>
        <v>4566.9781931464177</v>
      </c>
      <c r="I26" s="96">
        <f t="shared" si="13"/>
        <v>4</v>
      </c>
      <c r="J26" s="97">
        <f>SUM(H$14:H26)</f>
        <v>65079.439252336451</v>
      </c>
      <c r="K26" s="97">
        <f t="shared" si="11"/>
        <v>134920.56074766355</v>
      </c>
      <c r="L26" s="98">
        <f t="shared" si="14"/>
        <v>3516</v>
      </c>
      <c r="M26" s="99">
        <f t="shared" si="15"/>
        <v>4566.9781931464177</v>
      </c>
      <c r="N26" s="258">
        <f t="shared" si="16"/>
        <v>1.2989130242168423</v>
      </c>
      <c r="O26" s="259"/>
      <c r="P26" s="398" t="s">
        <v>89</v>
      </c>
      <c r="Q26" s="399"/>
      <c r="R26" s="400"/>
      <c r="S26" s="171">
        <v>0</v>
      </c>
      <c r="T26" s="173">
        <v>0</v>
      </c>
      <c r="U26" s="173">
        <v>0</v>
      </c>
      <c r="V26" s="263" t="s">
        <v>90</v>
      </c>
      <c r="W26" s="264"/>
      <c r="X26" s="264"/>
      <c r="Y26" s="265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131300.62305295951</v>
      </c>
      <c r="AI26" s="97">
        <f t="shared" si="19"/>
        <v>68699.376947040495</v>
      </c>
      <c r="AJ26" s="98">
        <f t="shared" si="20"/>
        <v>0</v>
      </c>
      <c r="AK26" s="99" t="str">
        <f t="shared" si="21"/>
        <v/>
      </c>
      <c r="AL26" s="258" t="str">
        <f t="shared" si="22"/>
        <v/>
      </c>
      <c r="AM26" s="259"/>
      <c r="AN26" s="260"/>
      <c r="AO26" s="261"/>
      <c r="AP26" s="262"/>
      <c r="AQ26" s="3"/>
      <c r="AR26" s="10"/>
      <c r="AS26" s="10"/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131300.62305295951</v>
      </c>
      <c r="BG26" s="97">
        <f t="shared" si="25"/>
        <v>68699.376947040495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131300.62305295951</v>
      </c>
      <c r="CE26" s="97">
        <f t="shared" si="31"/>
        <v>68699.376947040495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5">
      <c r="B27" s="163">
        <v>42142</v>
      </c>
      <c r="C27" s="165" t="s">
        <v>82</v>
      </c>
      <c r="D27" s="164">
        <v>27971</v>
      </c>
      <c r="E27" s="164">
        <v>8</v>
      </c>
      <c r="F27" s="164">
        <v>0</v>
      </c>
      <c r="G27" s="166">
        <v>6</v>
      </c>
      <c r="H27" s="99">
        <f t="shared" si="12"/>
        <v>6850.4672897196269</v>
      </c>
      <c r="I27" s="96">
        <f t="shared" si="13"/>
        <v>8</v>
      </c>
      <c r="J27" s="97">
        <f>SUM(H$14:H27)</f>
        <v>71929.90654205608</v>
      </c>
      <c r="K27" s="97">
        <f t="shared" si="11"/>
        <v>128070.09345794392</v>
      </c>
      <c r="L27" s="98">
        <f t="shared" si="14"/>
        <v>7032</v>
      </c>
      <c r="M27" s="99">
        <f t="shared" si="15"/>
        <v>6850.4672897196269</v>
      </c>
      <c r="N27" s="258">
        <f t="shared" si="16"/>
        <v>0.97418476816263178</v>
      </c>
      <c r="O27" s="259"/>
      <c r="P27" s="398" t="s">
        <v>89</v>
      </c>
      <c r="Q27" s="399"/>
      <c r="R27" s="400"/>
      <c r="S27" s="171">
        <v>0</v>
      </c>
      <c r="T27" s="173">
        <v>0</v>
      </c>
      <c r="U27" s="173">
        <v>0</v>
      </c>
      <c r="V27" s="263"/>
      <c r="W27" s="264"/>
      <c r="X27" s="264"/>
      <c r="Y27" s="265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131300.62305295951</v>
      </c>
      <c r="AI27" s="97">
        <f t="shared" si="19"/>
        <v>68699.376947040495</v>
      </c>
      <c r="AJ27" s="98">
        <f t="shared" si="20"/>
        <v>0</v>
      </c>
      <c r="AK27" s="99" t="str">
        <f t="shared" si="21"/>
        <v/>
      </c>
      <c r="AL27" s="258" t="str">
        <f t="shared" si="22"/>
        <v/>
      </c>
      <c r="AM27" s="259"/>
      <c r="AN27" s="260"/>
      <c r="AO27" s="261"/>
      <c r="AP27" s="262"/>
      <c r="AQ27" s="3"/>
      <c r="AR27" s="10"/>
      <c r="AS27" s="10"/>
      <c r="AT27" s="263"/>
      <c r="AU27" s="264"/>
      <c r="AV27" s="264"/>
      <c r="AW27" s="26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131300.62305295951</v>
      </c>
      <c r="BG27" s="97">
        <f t="shared" si="25"/>
        <v>68699.376947040495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131300.62305295951</v>
      </c>
      <c r="CE27" s="97">
        <f t="shared" si="31"/>
        <v>68699.376947040495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5">
      <c r="B28" s="129">
        <v>42143</v>
      </c>
      <c r="C28" s="179" t="s">
        <v>82</v>
      </c>
      <c r="D28" s="130">
        <v>27971</v>
      </c>
      <c r="E28" s="130">
        <v>8</v>
      </c>
      <c r="F28" s="130">
        <v>0</v>
      </c>
      <c r="G28" s="132">
        <v>7</v>
      </c>
      <c r="H28" s="99">
        <f t="shared" si="12"/>
        <v>7992.2118380062311</v>
      </c>
      <c r="I28" s="96">
        <f t="shared" si="13"/>
        <v>8</v>
      </c>
      <c r="J28" s="97">
        <f>SUM(H$14:H28)</f>
        <v>79922.118380062311</v>
      </c>
      <c r="K28" s="97">
        <f t="shared" si="11"/>
        <v>120077.88161993769</v>
      </c>
      <c r="L28" s="98">
        <f t="shared" si="14"/>
        <v>7032</v>
      </c>
      <c r="M28" s="99">
        <f t="shared" si="15"/>
        <v>7992.2118380062311</v>
      </c>
      <c r="N28" s="258">
        <f t="shared" si="16"/>
        <v>1.136548896189737</v>
      </c>
      <c r="O28" s="259"/>
      <c r="P28" s="398" t="s">
        <v>89</v>
      </c>
      <c r="Q28" s="399"/>
      <c r="R28" s="400"/>
      <c r="S28" s="133">
        <v>0</v>
      </c>
      <c r="T28" s="135">
        <v>0</v>
      </c>
      <c r="U28" s="135">
        <v>0</v>
      </c>
      <c r="V28" s="459"/>
      <c r="W28" s="460"/>
      <c r="X28" s="460"/>
      <c r="Y28" s="461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131300.62305295951</v>
      </c>
      <c r="AI28" s="97">
        <f t="shared" si="19"/>
        <v>68699.376947040495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131300.62305295951</v>
      </c>
      <c r="BG28" s="97">
        <f t="shared" si="25"/>
        <v>68699.376947040495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131300.62305295951</v>
      </c>
      <c r="CE28" s="97">
        <f t="shared" si="31"/>
        <v>68699.376947040495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5">
      <c r="B29" s="129">
        <v>42144</v>
      </c>
      <c r="C29" s="179" t="s">
        <v>82</v>
      </c>
      <c r="D29" s="130">
        <v>27971</v>
      </c>
      <c r="E29" s="130">
        <v>8</v>
      </c>
      <c r="F29" s="130">
        <v>0</v>
      </c>
      <c r="G29" s="132">
        <v>6</v>
      </c>
      <c r="H29" s="99">
        <f t="shared" si="12"/>
        <v>6850.4672897196269</v>
      </c>
      <c r="I29" s="96">
        <f t="shared" si="13"/>
        <v>8</v>
      </c>
      <c r="J29" s="97">
        <f>SUM(H$14:H29)</f>
        <v>86772.58566978194</v>
      </c>
      <c r="K29" s="97">
        <f t="shared" si="11"/>
        <v>113227.41433021806</v>
      </c>
      <c r="L29" s="98">
        <f t="shared" si="14"/>
        <v>7032</v>
      </c>
      <c r="M29" s="99">
        <f t="shared" si="15"/>
        <v>6850.4672897196269</v>
      </c>
      <c r="N29" s="258">
        <f t="shared" si="16"/>
        <v>0.97418476816263178</v>
      </c>
      <c r="O29" s="259"/>
      <c r="P29" s="398" t="s">
        <v>89</v>
      </c>
      <c r="Q29" s="399"/>
      <c r="R29" s="400"/>
      <c r="S29" s="133">
        <v>0</v>
      </c>
      <c r="T29" s="135">
        <v>0</v>
      </c>
      <c r="U29" s="135">
        <v>0</v>
      </c>
      <c r="V29" s="459"/>
      <c r="W29" s="460"/>
      <c r="X29" s="460"/>
      <c r="Y29" s="461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131300.62305295951</v>
      </c>
      <c r="AI29" s="97">
        <f t="shared" si="19"/>
        <v>68699.376947040495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131300.62305295951</v>
      </c>
      <c r="BG29" s="97">
        <f t="shared" si="25"/>
        <v>68699.376947040495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131300.62305295951</v>
      </c>
      <c r="CE29" s="97">
        <f t="shared" si="31"/>
        <v>68699.376947040495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5">
      <c r="B30" s="129">
        <v>42145</v>
      </c>
      <c r="C30" s="179" t="s">
        <v>82</v>
      </c>
      <c r="D30" s="130">
        <v>27971</v>
      </c>
      <c r="E30" s="130">
        <v>8</v>
      </c>
      <c r="F30" s="130">
        <v>0</v>
      </c>
      <c r="G30" s="132">
        <v>6</v>
      </c>
      <c r="H30" s="99">
        <f t="shared" si="12"/>
        <v>6850.4672897196269</v>
      </c>
      <c r="I30" s="96">
        <f t="shared" si="13"/>
        <v>8</v>
      </c>
      <c r="J30" s="97">
        <f>SUM(H$14:H30)</f>
        <v>93623.052959501569</v>
      </c>
      <c r="K30" s="97">
        <f t="shared" si="11"/>
        <v>106376.94704049843</v>
      </c>
      <c r="L30" s="98">
        <f t="shared" si="14"/>
        <v>7032</v>
      </c>
      <c r="M30" s="99">
        <f t="shared" si="15"/>
        <v>6850.4672897196269</v>
      </c>
      <c r="N30" s="258">
        <f t="shared" si="16"/>
        <v>0.97418476816263178</v>
      </c>
      <c r="O30" s="259"/>
      <c r="P30" s="398" t="s">
        <v>91</v>
      </c>
      <c r="Q30" s="399"/>
      <c r="R30" s="400"/>
      <c r="S30" s="133">
        <v>0</v>
      </c>
      <c r="T30" s="135">
        <v>0</v>
      </c>
      <c r="U30" s="135">
        <v>0</v>
      </c>
      <c r="V30" s="459" t="s">
        <v>92</v>
      </c>
      <c r="W30" s="460"/>
      <c r="X30" s="460"/>
      <c r="Y30" s="461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131300.62305295951</v>
      </c>
      <c r="AI30" s="97">
        <f t="shared" si="19"/>
        <v>68699.376947040495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131300.62305295951</v>
      </c>
      <c r="BG30" s="97">
        <f t="shared" si="25"/>
        <v>68699.376947040495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131300.62305295951</v>
      </c>
      <c r="CE30" s="97">
        <f t="shared" si="31"/>
        <v>68699.376947040495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5">
      <c r="B31" s="129">
        <v>42146</v>
      </c>
      <c r="C31" s="179" t="s">
        <v>82</v>
      </c>
      <c r="D31" s="130">
        <v>27971</v>
      </c>
      <c r="E31" s="130">
        <v>8</v>
      </c>
      <c r="F31" s="130">
        <v>0</v>
      </c>
      <c r="G31" s="132">
        <v>7</v>
      </c>
      <c r="H31" s="99">
        <f t="shared" si="12"/>
        <v>7992.2118380062311</v>
      </c>
      <c r="I31" s="96">
        <f t="shared" si="13"/>
        <v>8</v>
      </c>
      <c r="J31" s="97">
        <f>SUM(H$14:H31)</f>
        <v>101615.2647975078</v>
      </c>
      <c r="K31" s="97">
        <f t="shared" si="11"/>
        <v>98384.7352024922</v>
      </c>
      <c r="L31" s="98">
        <f t="shared" si="14"/>
        <v>7032</v>
      </c>
      <c r="M31" s="99">
        <f t="shared" si="15"/>
        <v>7992.2118380062311</v>
      </c>
      <c r="N31" s="258">
        <f t="shared" si="16"/>
        <v>1.136548896189737</v>
      </c>
      <c r="O31" s="259"/>
      <c r="P31" s="398" t="s">
        <v>93</v>
      </c>
      <c r="Q31" s="399"/>
      <c r="R31" s="400"/>
      <c r="S31" s="133">
        <v>0</v>
      </c>
      <c r="T31" s="135">
        <v>0</v>
      </c>
      <c r="U31" s="135">
        <v>0</v>
      </c>
      <c r="V31" s="459"/>
      <c r="W31" s="460"/>
      <c r="X31" s="460"/>
      <c r="Y31" s="461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131300.62305295951</v>
      </c>
      <c r="AI31" s="97">
        <f t="shared" si="19"/>
        <v>68699.376947040495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131300.62305295951</v>
      </c>
      <c r="BG31" s="97">
        <f t="shared" si="25"/>
        <v>68699.376947040495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131300.62305295951</v>
      </c>
      <c r="CE31" s="97">
        <f t="shared" si="31"/>
        <v>68699.376947040495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5">
      <c r="B32" s="129">
        <v>42150</v>
      </c>
      <c r="C32" s="179" t="s">
        <v>82</v>
      </c>
      <c r="D32" s="130">
        <v>27971</v>
      </c>
      <c r="E32" s="130">
        <v>8</v>
      </c>
      <c r="F32" s="130">
        <v>0</v>
      </c>
      <c r="G32" s="132">
        <v>7</v>
      </c>
      <c r="H32" s="99">
        <f t="shared" si="12"/>
        <v>7992.2118380062311</v>
      </c>
      <c r="I32" s="96">
        <f t="shared" si="13"/>
        <v>8</v>
      </c>
      <c r="J32" s="97">
        <f>SUM(H$14:H32)</f>
        <v>109607.47663551403</v>
      </c>
      <c r="K32" s="97">
        <f t="shared" si="11"/>
        <v>90392.523364485969</v>
      </c>
      <c r="L32" s="98">
        <f t="shared" si="14"/>
        <v>7032</v>
      </c>
      <c r="M32" s="99">
        <f t="shared" si="15"/>
        <v>7992.2118380062311</v>
      </c>
      <c r="N32" s="258">
        <f t="shared" si="16"/>
        <v>1.136548896189737</v>
      </c>
      <c r="O32" s="259"/>
      <c r="P32" s="398" t="s">
        <v>91</v>
      </c>
      <c r="Q32" s="399"/>
      <c r="R32" s="400"/>
      <c r="S32" s="133">
        <v>0</v>
      </c>
      <c r="T32" s="135">
        <v>0</v>
      </c>
      <c r="U32" s="135">
        <v>0</v>
      </c>
      <c r="V32" s="459"/>
      <c r="W32" s="460"/>
      <c r="X32" s="460"/>
      <c r="Y32" s="461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131300.62305295951</v>
      </c>
      <c r="AI32" s="97">
        <f t="shared" si="19"/>
        <v>68699.376947040495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131300.62305295951</v>
      </c>
      <c r="BG32" s="97">
        <f t="shared" si="25"/>
        <v>68699.376947040495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131300.62305295951</v>
      </c>
      <c r="CE32" s="97">
        <f t="shared" si="31"/>
        <v>68699.376947040495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5">
      <c r="B33" s="129">
        <v>42151</v>
      </c>
      <c r="C33" s="179" t="s">
        <v>82</v>
      </c>
      <c r="D33" s="130">
        <v>27971</v>
      </c>
      <c r="E33" s="130">
        <v>8</v>
      </c>
      <c r="F33" s="130">
        <v>0</v>
      </c>
      <c r="G33" s="132">
        <v>7</v>
      </c>
      <c r="H33" s="99">
        <f t="shared" si="12"/>
        <v>7992.2118380062311</v>
      </c>
      <c r="I33" s="96">
        <f t="shared" si="13"/>
        <v>8</v>
      </c>
      <c r="J33" s="97">
        <f>SUM(H$14:H33)</f>
        <v>117599.68847352026</v>
      </c>
      <c r="K33" s="97">
        <f t="shared" si="11"/>
        <v>82400.311526479738</v>
      </c>
      <c r="L33" s="98">
        <f t="shared" si="14"/>
        <v>7032</v>
      </c>
      <c r="M33" s="99">
        <f t="shared" si="15"/>
        <v>7992.2118380062311</v>
      </c>
      <c r="N33" s="258">
        <f t="shared" si="16"/>
        <v>1.136548896189737</v>
      </c>
      <c r="O33" s="259"/>
      <c r="P33" s="398" t="s">
        <v>91</v>
      </c>
      <c r="Q33" s="399"/>
      <c r="R33" s="400"/>
      <c r="S33" s="133">
        <v>0</v>
      </c>
      <c r="T33" s="135">
        <v>0</v>
      </c>
      <c r="U33" s="135">
        <v>0</v>
      </c>
      <c r="V33" s="459"/>
      <c r="W33" s="460"/>
      <c r="X33" s="460"/>
      <c r="Y33" s="461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131300.62305295951</v>
      </c>
      <c r="AI33" s="97">
        <f t="shared" si="19"/>
        <v>68699.376947040495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131300.62305295951</v>
      </c>
      <c r="BG33" s="97">
        <f t="shared" si="25"/>
        <v>68699.376947040495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131300.62305295951</v>
      </c>
      <c r="CE33" s="97">
        <f t="shared" si="31"/>
        <v>68699.376947040495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5">
      <c r="B34" s="129">
        <v>42152</v>
      </c>
      <c r="C34" s="179" t="s">
        <v>82</v>
      </c>
      <c r="D34" s="130">
        <v>27971</v>
      </c>
      <c r="E34" s="130">
        <v>5.75</v>
      </c>
      <c r="F34" s="130">
        <v>0</v>
      </c>
      <c r="G34" s="132">
        <v>5</v>
      </c>
      <c r="H34" s="99">
        <f t="shared" si="12"/>
        <v>5708.7227414330218</v>
      </c>
      <c r="I34" s="96">
        <f t="shared" si="13"/>
        <v>6.75</v>
      </c>
      <c r="J34" s="97">
        <f>SUM(H$14:H34)</f>
        <v>123308.41121495329</v>
      </c>
      <c r="K34" s="97">
        <f t="shared" si="11"/>
        <v>76691.588785046712</v>
      </c>
      <c r="L34" s="98">
        <f t="shared" si="14"/>
        <v>5054.25</v>
      </c>
      <c r="M34" s="99">
        <f t="shared" si="15"/>
        <v>5708.7227414330218</v>
      </c>
      <c r="N34" s="258">
        <f t="shared" si="16"/>
        <v>1.129489586275515</v>
      </c>
      <c r="O34" s="259"/>
      <c r="P34" s="398" t="s">
        <v>91</v>
      </c>
      <c r="Q34" s="399"/>
      <c r="R34" s="400"/>
      <c r="S34" s="133">
        <v>1</v>
      </c>
      <c r="T34" s="135">
        <v>4</v>
      </c>
      <c r="U34" s="135">
        <v>0</v>
      </c>
      <c r="V34" s="459" t="s">
        <v>96</v>
      </c>
      <c r="W34" s="460"/>
      <c r="X34" s="460"/>
      <c r="Y34" s="461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131300.62305295951</v>
      </c>
      <c r="AI34" s="97">
        <f t="shared" si="19"/>
        <v>68699.376947040495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131300.62305295951</v>
      </c>
      <c r="BG34" s="97">
        <f t="shared" si="25"/>
        <v>68699.376947040495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131300.62305295951</v>
      </c>
      <c r="CE34" s="97">
        <f t="shared" si="31"/>
        <v>68699.376947040495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5">
      <c r="B35" s="129">
        <v>42153</v>
      </c>
      <c r="C35" s="179" t="s">
        <v>82</v>
      </c>
      <c r="D35" s="130">
        <v>27971</v>
      </c>
      <c r="E35" s="130">
        <v>7.5</v>
      </c>
      <c r="F35" s="130">
        <v>0</v>
      </c>
      <c r="G35" s="132">
        <v>7</v>
      </c>
      <c r="H35" s="99">
        <f t="shared" si="12"/>
        <v>7992.2118380062311</v>
      </c>
      <c r="I35" s="96">
        <f t="shared" si="13"/>
        <v>8</v>
      </c>
      <c r="J35" s="97">
        <f>SUM(H$14:H35)</f>
        <v>131300.62305295951</v>
      </c>
      <c r="K35" s="97">
        <f t="shared" si="11"/>
        <v>68699.376947040495</v>
      </c>
      <c r="L35" s="98">
        <f t="shared" si="14"/>
        <v>6592.5</v>
      </c>
      <c r="M35" s="99">
        <f t="shared" si="15"/>
        <v>7992.2118380062311</v>
      </c>
      <c r="N35" s="258">
        <f t="shared" si="16"/>
        <v>1.2123188226023862</v>
      </c>
      <c r="O35" s="259"/>
      <c r="P35" s="398" t="s">
        <v>97</v>
      </c>
      <c r="Q35" s="399"/>
      <c r="R35" s="400"/>
      <c r="S35" s="133">
        <v>0.5</v>
      </c>
      <c r="T35" s="135">
        <v>0</v>
      </c>
      <c r="U35" s="135">
        <v>0</v>
      </c>
      <c r="V35" s="459" t="s">
        <v>98</v>
      </c>
      <c r="W35" s="460"/>
      <c r="X35" s="460"/>
      <c r="Y35" s="461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131300.62305295951</v>
      </c>
      <c r="AI35" s="97">
        <f t="shared" si="19"/>
        <v>68699.376947040495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131300.62305295951</v>
      </c>
      <c r="BG35" s="97">
        <f t="shared" si="25"/>
        <v>68699.376947040495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131300.62305295951</v>
      </c>
      <c r="CE35" s="97">
        <f t="shared" si="31"/>
        <v>68699.376947040495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131300.62305295951</v>
      </c>
      <c r="K36" s="97">
        <f t="shared" si="11"/>
        <v>68699.376947040495</v>
      </c>
      <c r="L36" s="98">
        <f t="shared" si="14"/>
        <v>0</v>
      </c>
      <c r="M36" s="99" t="str">
        <f t="shared" si="15"/>
        <v/>
      </c>
      <c r="N36" s="258" t="str">
        <f t="shared" si="16"/>
        <v/>
      </c>
      <c r="O36" s="259"/>
      <c r="P36" s="398"/>
      <c r="Q36" s="399"/>
      <c r="R36" s="400"/>
      <c r="S36" s="133"/>
      <c r="T36" s="135"/>
      <c r="U36" s="135"/>
      <c r="V36" s="459"/>
      <c r="W36" s="460"/>
      <c r="X36" s="460"/>
      <c r="Y36" s="461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131300.62305295951</v>
      </c>
      <c r="AI36" s="97">
        <f t="shared" si="19"/>
        <v>68699.376947040495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131300.62305295951</v>
      </c>
      <c r="BG36" s="97">
        <f t="shared" si="25"/>
        <v>68699.376947040495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131300.62305295951</v>
      </c>
      <c r="CE36" s="97">
        <f t="shared" si="31"/>
        <v>68699.376947040495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131300.62305295951</v>
      </c>
      <c r="K37" s="97">
        <f t="shared" si="11"/>
        <v>68699.376947040495</v>
      </c>
      <c r="L37" s="98">
        <f t="shared" si="14"/>
        <v>0</v>
      </c>
      <c r="M37" s="99" t="str">
        <f t="shared" si="15"/>
        <v/>
      </c>
      <c r="N37" s="258" t="str">
        <f t="shared" si="16"/>
        <v/>
      </c>
      <c r="O37" s="259"/>
      <c r="P37" s="398"/>
      <c r="Q37" s="399"/>
      <c r="R37" s="400"/>
      <c r="S37" s="133"/>
      <c r="T37" s="135"/>
      <c r="U37" s="135"/>
      <c r="V37" s="459"/>
      <c r="W37" s="460"/>
      <c r="X37" s="460"/>
      <c r="Y37" s="461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131300.62305295951</v>
      </c>
      <c r="AI37" s="97">
        <f t="shared" si="19"/>
        <v>68699.376947040495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131300.62305295951</v>
      </c>
      <c r="BG37" s="97">
        <f t="shared" si="25"/>
        <v>68699.376947040495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131300.62305295951</v>
      </c>
      <c r="CE37" s="97">
        <f t="shared" si="31"/>
        <v>68699.376947040495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131300.62305295951</v>
      </c>
      <c r="K38" s="97">
        <f t="shared" si="11"/>
        <v>68699.376947040495</v>
      </c>
      <c r="L38" s="98">
        <f t="shared" si="14"/>
        <v>0</v>
      </c>
      <c r="M38" s="99" t="str">
        <f t="shared" si="15"/>
        <v/>
      </c>
      <c r="N38" s="258" t="str">
        <f t="shared" si="16"/>
        <v/>
      </c>
      <c r="O38" s="259"/>
      <c r="P38" s="398"/>
      <c r="Q38" s="399"/>
      <c r="R38" s="400"/>
      <c r="S38" s="133"/>
      <c r="T38" s="135"/>
      <c r="U38" s="135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131300.62305295951</v>
      </c>
      <c r="AI38" s="97">
        <f t="shared" si="19"/>
        <v>68699.376947040495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/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131300.62305295951</v>
      </c>
      <c r="BG38" s="97">
        <f t="shared" si="25"/>
        <v>68699.376947040495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131300.62305295951</v>
      </c>
      <c r="CE38" s="97">
        <f t="shared" si="31"/>
        <v>68699.376947040495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131300.62305295951</v>
      </c>
      <c r="K39" s="97">
        <f t="shared" si="11"/>
        <v>68699.376947040495</v>
      </c>
      <c r="L39" s="98">
        <f t="shared" si="14"/>
        <v>0</v>
      </c>
      <c r="M39" s="99" t="str">
        <f t="shared" si="15"/>
        <v/>
      </c>
      <c r="N39" s="258" t="str">
        <f t="shared" si="16"/>
        <v/>
      </c>
      <c r="O39" s="259"/>
      <c r="P39" s="260"/>
      <c r="Q39" s="261"/>
      <c r="R39" s="262"/>
      <c r="S39" s="3"/>
      <c r="T39" s="10"/>
      <c r="U39" s="10"/>
      <c r="V39" s="421" t="s">
        <v>99</v>
      </c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131300.62305295951</v>
      </c>
      <c r="AI39" s="97">
        <f t="shared" si="19"/>
        <v>68699.376947040495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131300.62305295951</v>
      </c>
      <c r="BG39" s="97">
        <f t="shared" si="25"/>
        <v>68699.376947040495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131300.62305295951</v>
      </c>
      <c r="CE39" s="97">
        <f t="shared" si="31"/>
        <v>68699.376947040495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131300.62305295951</v>
      </c>
      <c r="K40" s="97">
        <f t="shared" si="11"/>
        <v>68699.376947040495</v>
      </c>
      <c r="L40" s="98">
        <f t="shared" si="14"/>
        <v>0</v>
      </c>
      <c r="M40" s="99" t="str">
        <f t="shared" si="15"/>
        <v/>
      </c>
      <c r="N40" s="258" t="str">
        <f t="shared" si="16"/>
        <v/>
      </c>
      <c r="O40" s="259"/>
      <c r="P40" s="260"/>
      <c r="Q40" s="261"/>
      <c r="R40" s="262"/>
      <c r="S40" s="27"/>
      <c r="T40" s="26"/>
      <c r="U40" s="34"/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131300.62305295951</v>
      </c>
      <c r="AI40" s="97">
        <f t="shared" si="19"/>
        <v>68699.376947040495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131300.62305295951</v>
      </c>
      <c r="BG40" s="97">
        <f t="shared" si="25"/>
        <v>68699.376947040495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131300.62305295951</v>
      </c>
      <c r="CE40" s="97">
        <f t="shared" si="31"/>
        <v>68699.376947040495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138.25</v>
      </c>
      <c r="F41" s="110">
        <f>SUM(F15:F40)</f>
        <v>0</v>
      </c>
      <c r="G41" s="111">
        <f>SUM(G15:G40)</f>
        <v>115</v>
      </c>
      <c r="H41" s="112">
        <f>SUM(H15:H40)</f>
        <v>131300.62305295951</v>
      </c>
      <c r="I41" s="110">
        <f>IF(X4="",0,(SUM(I15:I40)-X4))</f>
        <v>0</v>
      </c>
      <c r="J41" s="111">
        <f>J40</f>
        <v>131300.62305295951</v>
      </c>
      <c r="K41" s="111">
        <f>K40</f>
        <v>68699.376947040495</v>
      </c>
      <c r="L41" s="110">
        <f>SUM(L15:L40)</f>
        <v>121521.75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13.5</v>
      </c>
      <c r="T41" s="107"/>
      <c r="U41" s="118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138.25</v>
      </c>
      <c r="AD41" s="110">
        <f>SUM(AD14:AD40)</f>
        <v>0</v>
      </c>
      <c r="AE41" s="111">
        <f>SUM(AE14:AE40)</f>
        <v>115</v>
      </c>
      <c r="AF41" s="112">
        <f>SUM(AF14:AF40)</f>
        <v>131300.62305295951</v>
      </c>
      <c r="AG41" s="110">
        <f>SUM(AG14:AG40)</f>
        <v>0</v>
      </c>
      <c r="AH41" s="111">
        <f>AH40</f>
        <v>131300.62305295951</v>
      </c>
      <c r="AI41" s="111">
        <f>AI40</f>
        <v>68699.376947040495</v>
      </c>
      <c r="AJ41" s="110">
        <f>SUM(AJ14:AJ40)</f>
        <v>121521.75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13.5</v>
      </c>
      <c r="AR41" s="67"/>
      <c r="AS41" s="120">
        <f>SUM(AS14:AS40)</f>
        <v>0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138.25</v>
      </c>
      <c r="BB41" s="110">
        <f>SUM(BB14:BB40)</f>
        <v>0</v>
      </c>
      <c r="BC41" s="111">
        <f>SUM(BC14:BC40)</f>
        <v>115</v>
      </c>
      <c r="BD41" s="112">
        <f>SUM(BD14:BD40)</f>
        <v>131300.62305295951</v>
      </c>
      <c r="BE41" s="110">
        <f>SUM(BE14:BE40)</f>
        <v>0</v>
      </c>
      <c r="BF41" s="111">
        <f>BF40</f>
        <v>131300.62305295951</v>
      </c>
      <c r="BG41" s="111">
        <f>BG40</f>
        <v>68699.376947040495</v>
      </c>
      <c r="BH41" s="110">
        <f>SUM(BH14:BH40)</f>
        <v>121521.75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13.5</v>
      </c>
      <c r="BP41" s="110"/>
      <c r="BQ41" s="120">
        <f>SUM(BQ14:BQ40)</f>
        <v>0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138.25</v>
      </c>
      <c r="BZ41" s="110">
        <f>SUM(BZ14:BZ40)</f>
        <v>0</v>
      </c>
      <c r="CA41" s="111">
        <f>SUM(CA14:CA40)</f>
        <v>115</v>
      </c>
      <c r="CB41" s="112">
        <f>SUM(CB14:CB40)</f>
        <v>131300.62305295951</v>
      </c>
      <c r="CC41" s="110">
        <f>SUM(CC14:CC40)</f>
        <v>0</v>
      </c>
      <c r="CD41" s="111">
        <f>CD40</f>
        <v>131300.62305295951</v>
      </c>
      <c r="CE41" s="111">
        <f>CE40</f>
        <v>68699.376947040495</v>
      </c>
      <c r="CF41" s="110">
        <f>SUM(CF14:CF40)</f>
        <v>121521.75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13.5</v>
      </c>
      <c r="CN41" s="110"/>
      <c r="CO41" s="120">
        <f>SUM(CO14:CO40)</f>
        <v>0</v>
      </c>
      <c r="CP41" s="247" t="s">
        <v>68</v>
      </c>
      <c r="CQ41" s="248"/>
      <c r="CR41" s="248"/>
      <c r="CS41" s="249"/>
    </row>
    <row r="42" spans="2:97" ht="24" customHeight="1" thickBot="1" x14ac:dyDescent="0.3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5">
      <c r="B43" s="231" t="s">
        <v>55</v>
      </c>
      <c r="C43" s="232"/>
      <c r="D43" s="88">
        <f>IF(CF41=0,"",CF41)</f>
        <v>121521.75</v>
      </c>
      <c r="E43" s="188" t="s">
        <v>54</v>
      </c>
      <c r="F43" s="188"/>
      <c r="G43" s="189"/>
      <c r="H43" s="77">
        <v>122500</v>
      </c>
      <c r="I43" s="78">
        <v>1</v>
      </c>
      <c r="J43" s="233" t="s">
        <v>32</v>
      </c>
      <c r="K43" s="234"/>
      <c r="L43" s="92">
        <f>CF43</f>
        <v>8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121521.75</v>
      </c>
      <c r="AC43" s="188" t="s">
        <v>54</v>
      </c>
      <c r="AD43" s="188"/>
      <c r="AE43" s="189"/>
      <c r="AF43" s="149">
        <f>IF($H$43="","",$H$43)</f>
        <v>122500</v>
      </c>
      <c r="AG43" s="78">
        <v>1</v>
      </c>
      <c r="AH43" s="233" t="s">
        <v>32</v>
      </c>
      <c r="AI43" s="234"/>
      <c r="AJ43" s="92">
        <f>CF43</f>
        <v>8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121521.75</v>
      </c>
      <c r="BA43" s="188" t="s">
        <v>54</v>
      </c>
      <c r="BB43" s="188"/>
      <c r="BC43" s="189"/>
      <c r="BD43" s="149">
        <f>IF($H$43="","",$H$43)</f>
        <v>122500</v>
      </c>
      <c r="BE43" s="78">
        <v>1</v>
      </c>
      <c r="BF43" s="233" t="s">
        <v>32</v>
      </c>
      <c r="BG43" s="234"/>
      <c r="BH43" s="92">
        <f>CF43</f>
        <v>8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121521.75</v>
      </c>
      <c r="BY43" s="188" t="s">
        <v>54</v>
      </c>
      <c r="BZ43" s="188"/>
      <c r="CA43" s="189"/>
      <c r="CB43" s="149">
        <f>IF($H$43="","",$H$43)</f>
        <v>122500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3">
      <c r="B44" s="223" t="s">
        <v>42</v>
      </c>
      <c r="C44" s="224"/>
      <c r="D44" s="89">
        <f>IF(D43="","",(D45/D43))</f>
        <v>1.0804701467264872</v>
      </c>
      <c r="E44" s="181" t="s">
        <v>50</v>
      </c>
      <c r="F44" s="181"/>
      <c r="G44" s="182"/>
      <c r="H44" s="90">
        <v>0</v>
      </c>
      <c r="I44" s="70">
        <v>2</v>
      </c>
      <c r="J44" s="211" t="s">
        <v>33</v>
      </c>
      <c r="K44" s="212"/>
      <c r="L44" s="93">
        <f>$CF$44</f>
        <v>0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1.0804701467264872</v>
      </c>
      <c r="AC44" s="181" t="s">
        <v>50</v>
      </c>
      <c r="AD44" s="181"/>
      <c r="AE44" s="182"/>
      <c r="AF44" s="90">
        <f>IF($H$44="","",$H$44)</f>
        <v>0</v>
      </c>
      <c r="AG44" s="70">
        <v>2</v>
      </c>
      <c r="AH44" s="211" t="s">
        <v>33</v>
      </c>
      <c r="AI44" s="212"/>
      <c r="AJ44" s="93">
        <f>$CF$44</f>
        <v>0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1.0804701467264872</v>
      </c>
      <c r="BA44" s="181" t="s">
        <v>50</v>
      </c>
      <c r="BB44" s="181"/>
      <c r="BC44" s="182"/>
      <c r="BD44" s="90">
        <f>IF($H$44="","",$H$44)</f>
        <v>0</v>
      </c>
      <c r="BE44" s="70">
        <v>2</v>
      </c>
      <c r="BF44" s="211" t="s">
        <v>33</v>
      </c>
      <c r="BG44" s="212"/>
      <c r="BH44" s="93">
        <f>$CF$44</f>
        <v>0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1.0804701467264872</v>
      </c>
      <c r="BY44" s="181" t="s">
        <v>50</v>
      </c>
      <c r="BZ44" s="181"/>
      <c r="CA44" s="182"/>
      <c r="CB44" s="90">
        <f>IF($H$44="","",$H$44)</f>
        <v>0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5">
      <c r="B45" s="225" t="s">
        <v>56</v>
      </c>
      <c r="C45" s="226"/>
      <c r="D45" s="90">
        <f>IF(CB41=0,"",CB41)</f>
        <v>131300.62305295951</v>
      </c>
      <c r="E45" s="181" t="s">
        <v>51</v>
      </c>
      <c r="F45" s="181"/>
      <c r="G45" s="182"/>
      <c r="H45" s="90">
        <f>IF(P4="","",(P4*2))</f>
        <v>1760</v>
      </c>
      <c r="I45" s="70">
        <v>3</v>
      </c>
      <c r="J45" s="227" t="s">
        <v>34</v>
      </c>
      <c r="K45" s="228"/>
      <c r="L45" s="94">
        <f>$CF$45</f>
        <v>0</v>
      </c>
      <c r="M45" s="433"/>
      <c r="N45" s="434"/>
      <c r="O45" s="404"/>
      <c r="P45" s="405"/>
      <c r="Q45" s="445"/>
      <c r="R45" s="446"/>
      <c r="S45" s="445"/>
      <c r="T45" s="446"/>
      <c r="U45" s="445"/>
      <c r="V45" s="446"/>
      <c r="W45" s="406" t="s">
        <v>78</v>
      </c>
      <c r="X45" s="407"/>
      <c r="Y45" s="408"/>
      <c r="Z45" s="225" t="s">
        <v>56</v>
      </c>
      <c r="AA45" s="226"/>
      <c r="AB45" s="90">
        <f>IF($D$45="","",$D$45)</f>
        <v>131300.62305295951</v>
      </c>
      <c r="AC45" s="181" t="s">
        <v>51</v>
      </c>
      <c r="AD45" s="181"/>
      <c r="AE45" s="182"/>
      <c r="AF45" s="90">
        <f>IF($H$45="","",$H$45)</f>
        <v>1760</v>
      </c>
      <c r="AG45" s="70">
        <v>3</v>
      </c>
      <c r="AH45" s="227" t="s">
        <v>34</v>
      </c>
      <c r="AI45" s="228"/>
      <c r="AJ45" s="94">
        <f>$CF$45</f>
        <v>0</v>
      </c>
      <c r="AK45" s="229" t="str">
        <f>IF($M$45="","",$M$45)</f>
        <v/>
      </c>
      <c r="AL45" s="230"/>
      <c r="AM45" s="204" t="str">
        <f>IF($O$45="","",$O$45)</f>
        <v/>
      </c>
      <c r="AN45" s="205"/>
      <c r="AO45" s="204" t="str">
        <f>IF($Q$45="","",$Q$45)</f>
        <v/>
      </c>
      <c r="AP45" s="205"/>
      <c r="AQ45" s="204" t="str">
        <f>IF($S$45="","",$S$45)</f>
        <v/>
      </c>
      <c r="AR45" s="205"/>
      <c r="AS45" s="206" t="str">
        <f>IF($U$45="","",$U$45)</f>
        <v/>
      </c>
      <c r="AT45" s="207"/>
      <c r="AU45" s="208" t="str">
        <f>IF($W$45="","",$W$45)</f>
        <v>Cont from W/O #362518</v>
      </c>
      <c r="AV45" s="209"/>
      <c r="AW45" s="210"/>
      <c r="AX45" s="225" t="s">
        <v>56</v>
      </c>
      <c r="AY45" s="226"/>
      <c r="AZ45" s="90">
        <f>IF($D$45="","",$D$45)</f>
        <v>131300.62305295951</v>
      </c>
      <c r="BA45" s="181" t="s">
        <v>51</v>
      </c>
      <c r="BB45" s="181"/>
      <c r="BC45" s="182"/>
      <c r="BD45" s="90">
        <f>IF($H$45="","",$H$45)</f>
        <v>1760</v>
      </c>
      <c r="BE45" s="70">
        <v>3</v>
      </c>
      <c r="BF45" s="227" t="s">
        <v>34</v>
      </c>
      <c r="BG45" s="228"/>
      <c r="BH45" s="94">
        <f>$CF$45</f>
        <v>0</v>
      </c>
      <c r="BI45" s="229" t="str">
        <f>IF($M$45="","",$M$45)</f>
        <v/>
      </c>
      <c r="BJ45" s="230"/>
      <c r="BK45" s="204" t="str">
        <f>IF($O$45="","",$O$45)</f>
        <v/>
      </c>
      <c r="BL45" s="205"/>
      <c r="BM45" s="204" t="str">
        <f>IF($Q$45="","",$Q$45)</f>
        <v/>
      </c>
      <c r="BN45" s="205"/>
      <c r="BO45" s="204" t="str">
        <f>IF($S$45="","",$S$45)</f>
        <v/>
      </c>
      <c r="BP45" s="205"/>
      <c r="BQ45" s="206" t="str">
        <f>IF($U$45="","",$U$45)</f>
        <v/>
      </c>
      <c r="BR45" s="207"/>
      <c r="BS45" s="208" t="str">
        <f>IF($W$45="","",$W$45)</f>
        <v>Cont from W/O #362518</v>
      </c>
      <c r="BT45" s="209"/>
      <c r="BU45" s="210"/>
      <c r="BV45" s="225" t="s">
        <v>56</v>
      </c>
      <c r="BW45" s="226"/>
      <c r="BX45" s="90">
        <f>IF($D$45="","",$D$45)</f>
        <v>131300.62305295951</v>
      </c>
      <c r="BY45" s="181" t="s">
        <v>51</v>
      </c>
      <c r="BZ45" s="181"/>
      <c r="CA45" s="182"/>
      <c r="CB45" s="90">
        <f>IF($H$45="","",$H$45)</f>
        <v>1760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29" t="str">
        <f>IF($M$45="","",$M$45)</f>
        <v/>
      </c>
      <c r="CH45" s="230"/>
      <c r="CI45" s="204" t="str">
        <f>IF($O$45="","",$O$45)</f>
        <v/>
      </c>
      <c r="CJ45" s="205"/>
      <c r="CK45" s="204" t="str">
        <f>IF($Q$45="","",$Q$45)</f>
        <v/>
      </c>
      <c r="CL45" s="205"/>
      <c r="CM45" s="204" t="str">
        <f>IF($S$45="","",$S$45)</f>
        <v/>
      </c>
      <c r="CN45" s="205"/>
      <c r="CO45" s="206" t="str">
        <f>IF($U$45="","",$U$45)</f>
        <v/>
      </c>
      <c r="CP45" s="207"/>
      <c r="CQ45" s="208" t="str">
        <f>IF($W$45="","",$W$45)</f>
        <v>Cont from W/O #362518</v>
      </c>
      <c r="CR45" s="209"/>
      <c r="CS45" s="210"/>
    </row>
    <row r="46" spans="2:97" ht="20.25" customHeight="1" x14ac:dyDescent="0.25">
      <c r="B46" s="142"/>
      <c r="C46" s="143"/>
      <c r="D46" s="144"/>
      <c r="E46" s="181" t="s">
        <v>52</v>
      </c>
      <c r="F46" s="181"/>
      <c r="G46" s="182"/>
      <c r="H46" s="90">
        <f>IF(H43="","",((H43+H44+H45)-D45))</f>
        <v>-7040.623052959505</v>
      </c>
      <c r="I46" s="70">
        <v>4</v>
      </c>
      <c r="J46" s="211" t="s">
        <v>36</v>
      </c>
      <c r="K46" s="212"/>
      <c r="L46" s="94">
        <f>$CF$46</f>
        <v>5</v>
      </c>
      <c r="M46" s="385"/>
      <c r="N46" s="386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1" t="s">
        <v>52</v>
      </c>
      <c r="AD46" s="181"/>
      <c r="AE46" s="182"/>
      <c r="AF46" s="90">
        <f>IF($H$46="","",$H$46)</f>
        <v>-7040.623052959505</v>
      </c>
      <c r="AG46" s="70">
        <v>4</v>
      </c>
      <c r="AH46" s="211" t="s">
        <v>36</v>
      </c>
      <c r="AI46" s="212"/>
      <c r="AJ46" s="94">
        <f>$CF$46</f>
        <v>5</v>
      </c>
      <c r="AK46" s="213" t="str">
        <f>IF($M$46="","",$M$46)</f>
        <v/>
      </c>
      <c r="AL46" s="214"/>
      <c r="AM46" s="204" t="str">
        <f>IF($O$46="","",$O$46)</f>
        <v/>
      </c>
      <c r="AN46" s="205"/>
      <c r="AO46" s="204" t="str">
        <f>IF($Q$46="","",$Q$46)</f>
        <v/>
      </c>
      <c r="AP46" s="205"/>
      <c r="AQ46" s="204" t="str">
        <f>IF($S$46="","",$S$46)</f>
        <v/>
      </c>
      <c r="AR46" s="205"/>
      <c r="AS46" s="190" t="str">
        <f>IF($U$46="","",$U$46)</f>
        <v/>
      </c>
      <c r="AT46" s="191"/>
      <c r="AU46" s="192" t="str">
        <f>IF($W$46="","",$W$46)</f>
        <v/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-7040.623052959505</v>
      </c>
      <c r="BE46" s="70">
        <v>4</v>
      </c>
      <c r="BF46" s="211" t="s">
        <v>36</v>
      </c>
      <c r="BG46" s="212"/>
      <c r="BH46" s="94">
        <f>$CF$46</f>
        <v>5</v>
      </c>
      <c r="BI46" s="213" t="str">
        <f>IF($M$46="","",$M$46)</f>
        <v/>
      </c>
      <c r="BJ46" s="214"/>
      <c r="BK46" s="204" t="str">
        <f>IF($O$46="","",$O$46)</f>
        <v/>
      </c>
      <c r="BL46" s="205"/>
      <c r="BM46" s="204" t="str">
        <f>IF($Q$46="","",$Q$46)</f>
        <v/>
      </c>
      <c r="BN46" s="205"/>
      <c r="BO46" s="204" t="str">
        <f>IF($S$46="","",$S$46)</f>
        <v/>
      </c>
      <c r="BP46" s="205"/>
      <c r="BQ46" s="190" t="str">
        <f>IF($U$46="","",$U$46)</f>
        <v/>
      </c>
      <c r="BR46" s="191"/>
      <c r="BS46" s="192" t="str">
        <f>IF($W$46="","",$W$46)</f>
        <v/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-7040.623052959505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213" t="str">
        <f>IF($M$46="","",$M$46)</f>
        <v/>
      </c>
      <c r="CH46" s="214"/>
      <c r="CI46" s="204" t="str">
        <f>IF($O$46="","",$O$46)</f>
        <v/>
      </c>
      <c r="CJ46" s="205"/>
      <c r="CK46" s="204" t="str">
        <f>IF($Q$46="","",$Q$46)</f>
        <v/>
      </c>
      <c r="CL46" s="205"/>
      <c r="CM46" s="204" t="str">
        <f>IF($S$46="","",$S$46)</f>
        <v/>
      </c>
      <c r="CN46" s="205"/>
      <c r="CO46" s="190" t="str">
        <f>IF($U$46="","",$U$46)</f>
        <v/>
      </c>
      <c r="CP46" s="191"/>
      <c r="CQ46" s="192" t="str">
        <f>IF($W$46="","",$W$46)</f>
        <v/>
      </c>
      <c r="CR46" s="193"/>
      <c r="CS46" s="194"/>
    </row>
    <row r="47" spans="2:97" ht="25.5" customHeight="1" thickBot="1" x14ac:dyDescent="0.3">
      <c r="B47" s="145"/>
      <c r="C47" s="146"/>
      <c r="D47" s="147"/>
      <c r="E47" s="183" t="s">
        <v>53</v>
      </c>
      <c r="F47" s="184"/>
      <c r="G47" s="185"/>
      <c r="H47" s="91">
        <f>IF(H46="","",(IF(H46&gt;0,(H46*M8)*(-1),ABS(H46*M8))))</f>
        <v>226.00400000000008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3" t="s">
        <v>53</v>
      </c>
      <c r="AD47" s="184"/>
      <c r="AE47" s="185"/>
      <c r="AF47" s="91">
        <f>IF($H$47="","",$H$47)</f>
        <v>226.00400000000008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226.00400000000008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226.00400000000008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2" priority="11" stopIfTrue="1" operator="greaterThan">
      <formula>0</formula>
    </cfRule>
  </conditionalFormatting>
  <conditionalFormatting sqref="C6 C8 C10 F8 J2 J4 J6 J8 J10:K10 M4 M6 M8 H43 N10 X2 M45:Y47">
    <cfRule type="cellIs" dxfId="1" priority="7" operator="equal">
      <formula>""</formula>
    </cfRule>
  </conditionalFormatting>
  <conditionalFormatting sqref="C8:E8 C10:F10">
    <cfRule type="cellIs" dxfId="0" priority="6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2015-05-15T13:51:05Z</cp:lastPrinted>
  <dcterms:created xsi:type="dcterms:W3CDTF">2004-06-10T22:10:31Z</dcterms:created>
  <dcterms:modified xsi:type="dcterms:W3CDTF">2015-06-03T15:42:53Z</dcterms:modified>
</cp:coreProperties>
</file>