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J27" i="51" l="1"/>
  <c r="CF16" i="51"/>
  <c r="CH16" i="51" s="1"/>
  <c r="CF17" i="51"/>
  <c r="CH17" i="51" s="1"/>
  <c r="CF18" i="51"/>
  <c r="CH18" i="51" s="1"/>
  <c r="CF19" i="51"/>
  <c r="CH19" i="51" s="1"/>
  <c r="CF20" i="51"/>
  <c r="CF21" i="51"/>
  <c r="CF22" i="5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N19" i="51"/>
  <c r="AE41" i="51"/>
  <c r="BC14" i="51" s="1"/>
  <c r="BF40" i="51" s="1"/>
  <c r="AH21" i="51"/>
  <c r="AH29" i="51"/>
  <c r="AH23" i="51"/>
  <c r="I41" i="51"/>
  <c r="X6" i="51"/>
  <c r="N39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 l="1"/>
  <c r="BF34" i="51"/>
  <c r="BF29" i="51"/>
  <c r="BF26" i="51"/>
  <c r="BF21" i="51"/>
  <c r="BF37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3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1" i="51" l="1"/>
  <c r="CD25" i="51"/>
  <c r="CD18" i="51"/>
  <c r="CD30" i="51"/>
  <c r="CD19" i="51"/>
  <c r="CD20" i="51"/>
  <c r="CD35" i="51"/>
  <c r="CD36" i="51"/>
  <c r="CD23" i="51"/>
  <c r="CD37" i="51"/>
  <c r="CD24" i="51"/>
  <c r="CD34" i="51"/>
  <c r="CD39" i="51"/>
  <c r="CD40" i="51"/>
  <c r="CD16" i="51"/>
  <c r="CD26" i="51"/>
  <c r="CD15" i="51"/>
  <c r="CD31" i="51"/>
  <c r="CD17" i="51"/>
  <c r="CD28" i="51"/>
  <c r="CD22" i="51"/>
  <c r="CD38" i="51"/>
  <c r="CD27" i="51"/>
  <c r="CA41" i="51"/>
  <c r="D45" i="51" s="1"/>
  <c r="AZ45" i="51" s="1"/>
  <c r="CD29" i="51"/>
  <c r="CD32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BX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<sst xmlns="http://schemas.openxmlformats.org/spreadsheetml/2006/main" count="327" uniqueCount="100">
  <si>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</si>
  <si>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</si>
  <si>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</si>
  <si>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</si>
  <si>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</si>
  <si>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</si>
  <si>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</si>
  <si>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</si>
  <si>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</si>
  <si>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</si>
  <si>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</si>
  <si>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</si>
  <si>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</si>
  <si>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</si>
  <si>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</si>
  <si>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</si>
  <si>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</si>
  <si>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</si>
  <si>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</si>
  <si>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</si>
  <si>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</si>
  <si>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</si>
  <si>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</si>
  <si>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</si>
  <si>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</si>
  <si>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</si>
  <si>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</si>
  <si>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</si>
  <si>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</si>
  <si>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</si>
  <si>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</si>
  <si>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</si>
  <si>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</si>
  <si>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</si>
  <si>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</si>
  <si>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</si>
  <si>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</si>
  <si>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</si>
  <si>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</si>
  <si>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</si>
  <si>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</si>
  <si>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</si>
  <si>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</si>
  <si>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</si>
  <si>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</si>
  <si>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</si>
  <si>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</si>
  <si>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</si>
  <si>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</si>
  <si>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</si>
  <si>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</si>
  <si>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</si>
  <si>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</si>
  <si>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</si>
  <si>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</si>
  <si>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</si>
  <si>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</si>
  <si>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</si>
  <si>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</si>
  <si>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</si>
  <si>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</si>
  <si>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</si>
  <si>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</si>
  <si>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</si>
  <si>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</si>
  <si>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</si>
  <si>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</si>
  <si>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</si>
  <si>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</si>
  <si>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</si>
  <si>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</si>
  <si>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</si>
  <si>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</si>
  <si>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</si>
  <si>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</si>
  <si>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</si>
  <si>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VC10071-20</t>
  </si>
  <si>
    <t>Standard      2"</t>
  </si>
  <si>
    <t>A01002-0038</t>
  </si>
  <si>
    <t>DH/JS</t>
  </si>
  <si>
    <t xml:space="preserve">C </t>
  </si>
  <si>
    <t>A14</t>
  </si>
  <si>
    <t>JT</t>
  </si>
  <si>
    <t>Wrkd on A12/13 / 3rd machine</t>
  </si>
  <si>
    <r>
      <t>11/</t>
    </r>
    <r>
      <rPr>
        <sz val="9"/>
        <color indexed="8"/>
        <rFont val="Arial"/>
        <family val="2"/>
      </rPr>
      <t>Maint/wrk on oil filters</t>
    </r>
  </si>
  <si>
    <r>
      <t>19/</t>
    </r>
    <r>
      <rPr>
        <sz val="9"/>
        <color indexed="8"/>
        <rFont val="Arial"/>
        <family val="2"/>
      </rPr>
      <t>Fair</t>
    </r>
  </si>
  <si>
    <t>RD</t>
  </si>
  <si>
    <t>Wrkng on A13</t>
  </si>
  <si>
    <t>SB</t>
  </si>
  <si>
    <t>Deburr 8sp parts/one machine</t>
  </si>
  <si>
    <t>ACT reviewed 1/2 @ 33.2 - operator to speed up per RD // ACT reviewed 1/5 @ 28  - 100 pcs/hr</t>
  </si>
  <si>
    <t>Mvd to A15</t>
  </si>
  <si>
    <t>JS</t>
  </si>
  <si>
    <t>Mvd from A6</t>
  </si>
  <si>
    <t>Mvd to A5/mach crashed</t>
  </si>
  <si>
    <t>Fix wreck/3rd mach</t>
  </si>
  <si>
    <t>JOB OUT</t>
  </si>
  <si>
    <t>No parts @ mach per RD</t>
  </si>
  <si>
    <t xml:space="preserve">changed from 4715 to 4678.  </t>
  </si>
  <si>
    <t xml:space="preserve"> 1/30 cc/terrence 37 pieces less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</si>
</sst>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6" borderId="24" xfId="2" applyFont="1" applyFill="1" applyBorder="1" applyAlignment="1">
      <alignment horizontal="left"/>
    </xf>
    <xf numFmtId="0" fontId="7" fillId="6" borderId="17" xfId="2" applyFont="1" applyFill="1" applyBorder="1" applyAlignment="1">
      <alignment horizontal="left"/>
    </xf>
    <xf numFmtId="0" fontId="7" fillId="6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8" activePane="bottomLeft" state="frozen"/>
      <selection activeCell="D1" sqref="D1"/>
      <selection pane="bottomLeft" activeCell="V40" sqref="V40:Y4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81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A14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A14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A14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16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80</v>
      </c>
      <c r="K4" s="4"/>
      <c r="L4" s="81" t="s">
        <v>27</v>
      </c>
      <c r="M4" s="50">
        <v>49.86</v>
      </c>
      <c r="N4" s="358" t="s">
        <v>14</v>
      </c>
      <c r="O4" s="359"/>
      <c r="P4" s="297">
        <f>IF(M6="","",(ROUNDUP((C10*M8/M4/M6),0)*M6))</f>
        <v>156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31.5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 xml:space="preserve">C </v>
      </c>
      <c r="AI4" s="4"/>
      <c r="AJ4" s="81" t="s">
        <v>27</v>
      </c>
      <c r="AK4" s="106">
        <f>IF($M$4="","",$M$4)</f>
        <v>49.86</v>
      </c>
      <c r="AL4" s="358" t="s">
        <v>14</v>
      </c>
      <c r="AM4" s="359"/>
      <c r="AN4" s="297">
        <f>IF($P$4="","",$P$4)</f>
        <v>156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31.5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 xml:space="preserve">C </v>
      </c>
      <c r="BG4" s="4"/>
      <c r="BH4" s="81" t="s">
        <v>27</v>
      </c>
      <c r="BI4" s="106">
        <f>IF($M$4="","",$M$4)</f>
        <v>49.86</v>
      </c>
      <c r="BJ4" s="358" t="s">
        <v>14</v>
      </c>
      <c r="BK4" s="359"/>
      <c r="BL4" s="297">
        <f>IF($P$4="","",$P$4)</f>
        <v>156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31.5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 xml:space="preserve">C </v>
      </c>
      <c r="CE4" s="4"/>
      <c r="CF4" s="81" t="s">
        <v>27</v>
      </c>
      <c r="CG4" s="106">
        <f>IF($M$4="","",$M$4)</f>
        <v>49.86</v>
      </c>
      <c r="CH4" s="358" t="s">
        <v>14</v>
      </c>
      <c r="CI4" s="359"/>
      <c r="CJ4" s="297">
        <f>IF($P$4="","",$P$4)</f>
        <v>156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31.5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29">
        <v>100</v>
      </c>
      <c r="K6" s="4"/>
      <c r="L6" s="82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0.50793650793650791</v>
      </c>
      <c r="Y6" s="29"/>
      <c r="Z6" s="77" t="s">
        <v>62</v>
      </c>
      <c r="AA6" s="322" t="str">
        <f>IF($C$6="","",$C$6)</f>
        <v>VC10071-20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100</v>
      </c>
      <c r="AI6" s="4"/>
      <c r="AJ6" s="82" t="s">
        <v>69</v>
      </c>
      <c r="AK6" s="106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0.50793650793650791</v>
      </c>
      <c r="AW6" s="29"/>
      <c r="AX6" s="77" t="s">
        <v>62</v>
      </c>
      <c r="AY6" s="322" t="str">
        <f>IF($C$6="","",$C$6)</f>
        <v>VC10071-20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100</v>
      </c>
      <c r="BG6" s="4"/>
      <c r="BH6" s="82" t="s">
        <v>69</v>
      </c>
      <c r="BI6" s="106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0.50793650793650791</v>
      </c>
      <c r="BU6" s="29"/>
      <c r="BV6" s="77" t="s">
        <v>62</v>
      </c>
      <c r="BW6" s="322" t="str">
        <f>IF($C$6="","",$C$6)</f>
        <v>VC10071-20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100</v>
      </c>
      <c r="CE6" s="4"/>
      <c r="CF6" s="82" t="s">
        <v>69</v>
      </c>
      <c r="CG6" s="106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0.50793650793650791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5" t="s">
        <v>64</v>
      </c>
      <c r="C8" s="370">
        <v>353832</v>
      </c>
      <c r="D8" s="370"/>
      <c r="E8" s="371"/>
      <c r="F8" s="364"/>
      <c r="G8" s="365"/>
      <c r="H8" s="293" t="s">
        <v>77</v>
      </c>
      <c r="I8" s="294"/>
      <c r="J8" s="131">
        <v>27.8</v>
      </c>
      <c r="K8" s="28"/>
      <c r="L8" s="81" t="s">
        <v>28</v>
      </c>
      <c r="M8" s="56">
        <v>1.6951000000000001</v>
      </c>
      <c r="N8" s="295" t="s">
        <v>29</v>
      </c>
      <c r="O8" s="296"/>
      <c r="P8" s="297">
        <f>IF(M8="","",M4/M8)</f>
        <v>29.414193852870035</v>
      </c>
      <c r="Q8" s="298"/>
      <c r="R8" s="28"/>
      <c r="S8" s="372" t="s">
        <v>90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353832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27.8</v>
      </c>
      <c r="AI8" s="28"/>
      <c r="AJ8" s="81" t="s">
        <v>28</v>
      </c>
      <c r="AK8" s="107">
        <f>IF($M$8="","",$M$8)</f>
        <v>1.6951000000000001</v>
      </c>
      <c r="AL8" s="295" t="s">
        <v>29</v>
      </c>
      <c r="AM8" s="296"/>
      <c r="AN8" s="297">
        <f>IF($P$8="","",$P$8)</f>
        <v>29.414193852870035</v>
      </c>
      <c r="AO8" s="298"/>
      <c r="AP8" s="28"/>
      <c r="AQ8" s="299" t="str">
        <f>IF($S$8="","",$S$8)</f>
        <v>ACT reviewed 1/2 @ 33.2 - operator to speed up per RD // ACT reviewed 1/5 @ 28  - 100 pcs/hr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353832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27.8</v>
      </c>
      <c r="BG8" s="28"/>
      <c r="BH8" s="81" t="s">
        <v>28</v>
      </c>
      <c r="BI8" s="107">
        <f>IF($M$8="","",$M$8)</f>
        <v>1.6951000000000001</v>
      </c>
      <c r="BJ8" s="295" t="s">
        <v>29</v>
      </c>
      <c r="BK8" s="296"/>
      <c r="BL8" s="297">
        <f>IF($P$8="","",$P$8)</f>
        <v>29.414193852870035</v>
      </c>
      <c r="BM8" s="298"/>
      <c r="BN8" s="28"/>
      <c r="BO8" s="299" t="str">
        <f>IF($S$8="","",$S$8)</f>
        <v>ACT reviewed 1/2 @ 33.2 - operator to speed up per RD // ACT reviewed 1/5 @ 28  - 100 pcs/hr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353832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27.8</v>
      </c>
      <c r="CE8" s="28"/>
      <c r="CF8" s="81" t="s">
        <v>28</v>
      </c>
      <c r="CG8" s="107">
        <f>IF($M$8="","",$M$8)</f>
        <v>1.6951000000000001</v>
      </c>
      <c r="CH8" s="295" t="s">
        <v>29</v>
      </c>
      <c r="CI8" s="296"/>
      <c r="CJ8" s="297">
        <f>IF($P$8="","",$P$8)</f>
        <v>29.414193852870035</v>
      </c>
      <c r="CK8" s="298"/>
      <c r="CL8" s="28"/>
      <c r="CM8" s="299" t="str">
        <f>IF($S$8="","",$S$8)</f>
        <v>ACT reviewed 1/2 @ 33.2 - operator to speed up per RD // ACT reviewed 1/5 @ 28  - 100 pcs/hr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6" t="s">
        <v>63</v>
      </c>
      <c r="C10" s="417">
        <v>4500</v>
      </c>
      <c r="D10" s="417"/>
      <c r="E10" s="418"/>
      <c r="F10" s="362"/>
      <c r="G10" s="363"/>
      <c r="H10" s="293" t="s">
        <v>49</v>
      </c>
      <c r="I10" s="294"/>
      <c r="J10" s="132">
        <v>28</v>
      </c>
      <c r="K10" s="163" t="s">
        <v>86</v>
      </c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4500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>
        <f>IF($J$10="","",$J$10)</f>
        <v>28</v>
      </c>
      <c r="AI10" s="108" t="str">
        <f>IF($K$10="","",$K$10)</f>
        <v>RD</v>
      </c>
      <c r="AJ10" s="317" t="s">
        <v>41</v>
      </c>
      <c r="AK10" s="318"/>
      <c r="AL10" s="319" t="str">
        <f>IF($N$10="","",$N$10)</f>
        <v>A01002-0038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4500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>
        <f>IF($J$10="","",$J$10)</f>
        <v>28</v>
      </c>
      <c r="BG10" s="108" t="str">
        <f>IF($K$10="","",$K$10)</f>
        <v>RD</v>
      </c>
      <c r="BH10" s="317" t="s">
        <v>41</v>
      </c>
      <c r="BI10" s="318"/>
      <c r="BJ10" s="319" t="str">
        <f>IF($N$10="","",$N$10)</f>
        <v>A01002-0038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4500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>
        <f>IF($J$10="","",$J$10)</f>
        <v>28</v>
      </c>
      <c r="CE10" s="108" t="str">
        <f>IF($K$10="","",$K$10)</f>
        <v>RD</v>
      </c>
      <c r="CF10" s="317" t="s">
        <v>41</v>
      </c>
      <c r="CG10" s="318"/>
      <c r="CH10" s="319" t="str">
        <f>IF($N$10="","",$N$10)</f>
        <v>A01002-0038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5">
        <v>0</v>
      </c>
      <c r="K14" s="65">
        <f>C$10</f>
        <v>4500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52.5</v>
      </c>
      <c r="AD14" s="117">
        <f t="shared" ref="AD14:AI14" si="0">F41</f>
        <v>31.5</v>
      </c>
      <c r="AE14" s="118">
        <f t="shared" si="0"/>
        <v>4581</v>
      </c>
      <c r="AF14" s="119">
        <f>H41</f>
        <v>25.95685619735259</v>
      </c>
      <c r="AG14" s="117">
        <f t="shared" si="0"/>
        <v>66</v>
      </c>
      <c r="AH14" s="118">
        <f t="shared" si="0"/>
        <v>4581</v>
      </c>
      <c r="AI14" s="118">
        <f t="shared" si="0"/>
        <v>-81</v>
      </c>
      <c r="AJ14" s="120">
        <f>L41</f>
        <v>5250</v>
      </c>
      <c r="AK14" s="64"/>
      <c r="AL14" s="265"/>
      <c r="AM14" s="266"/>
      <c r="AN14" s="267"/>
      <c r="AO14" s="268"/>
      <c r="AP14" s="269"/>
      <c r="AQ14" s="123">
        <f>S41</f>
        <v>13.5</v>
      </c>
      <c r="AR14" s="63"/>
      <c r="AS14" s="120">
        <f>U41</f>
        <v>27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52.5</v>
      </c>
      <c r="BB14" s="117">
        <f t="shared" ref="BB14" si="1">AD41</f>
        <v>31.5</v>
      </c>
      <c r="BC14" s="118">
        <f t="shared" ref="BC14" si="2">AE41</f>
        <v>4581</v>
      </c>
      <c r="BD14" s="119">
        <f>AF41</f>
        <v>25.95685619735259</v>
      </c>
      <c r="BE14" s="117">
        <f t="shared" ref="BE14" si="3">AG41</f>
        <v>66</v>
      </c>
      <c r="BF14" s="118">
        <f t="shared" ref="BF14" si="4">AH41</f>
        <v>4581</v>
      </c>
      <c r="BG14" s="118">
        <f t="shared" ref="BG14" si="5">AI41</f>
        <v>-81</v>
      </c>
      <c r="BH14" s="120">
        <f>AJ41</f>
        <v>5250</v>
      </c>
      <c r="BI14" s="64"/>
      <c r="BJ14" s="265"/>
      <c r="BK14" s="266"/>
      <c r="BL14" s="267"/>
      <c r="BM14" s="268"/>
      <c r="BN14" s="269"/>
      <c r="BO14" s="123">
        <f>AQ41</f>
        <v>13.5</v>
      </c>
      <c r="BP14" s="63"/>
      <c r="BQ14" s="120">
        <f>AS41</f>
        <v>27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52.5</v>
      </c>
      <c r="BZ14" s="117">
        <f t="shared" ref="BZ14" si="6">BB41</f>
        <v>31.5</v>
      </c>
      <c r="CA14" s="118">
        <f t="shared" ref="CA14" si="7">BC41</f>
        <v>4581</v>
      </c>
      <c r="CB14" s="119">
        <f>BD41</f>
        <v>25.95685619735259</v>
      </c>
      <c r="CC14" s="117">
        <f t="shared" ref="CC14" si="8">BE41</f>
        <v>66</v>
      </c>
      <c r="CD14" s="118">
        <f t="shared" ref="CD14" si="9">BF41</f>
        <v>4581</v>
      </c>
      <c r="CE14" s="118">
        <f t="shared" ref="CE14" si="10">BG41</f>
        <v>-81</v>
      </c>
      <c r="CF14" s="120">
        <f>BH41</f>
        <v>5250</v>
      </c>
      <c r="CG14" s="64"/>
      <c r="CH14" s="265"/>
      <c r="CI14" s="266"/>
      <c r="CJ14" s="267"/>
      <c r="CK14" s="268"/>
      <c r="CL14" s="269"/>
      <c r="CM14" s="123">
        <f>BO41</f>
        <v>13.5</v>
      </c>
      <c r="CN14" s="63"/>
      <c r="CO14" s="120">
        <f>BQ41</f>
        <v>27</v>
      </c>
      <c r="CP14" s="270" t="s">
        <v>45</v>
      </c>
      <c r="CQ14" s="271"/>
      <c r="CR14" s="271"/>
      <c r="CS14" s="272"/>
    </row>
    <row r="15" spans="2:97" ht="15" customHeight="1" x14ac:dyDescent="0.2">
      <c r="B15" s="135">
        <v>41999</v>
      </c>
      <c r="C15" s="160" t="s">
        <v>79</v>
      </c>
      <c r="D15" s="136">
        <v>0</v>
      </c>
      <c r="E15" s="136">
        <v>0</v>
      </c>
      <c r="F15" s="139">
        <v>8</v>
      </c>
      <c r="G15" s="140">
        <v>0</v>
      </c>
      <c r="H15" s="97">
        <f>IF(G15="","",(IF($P$8=0,"",(G15/$M$6)/$P$8)))</f>
        <v>0</v>
      </c>
      <c r="I15" s="98">
        <f>IF(G15="","",(SUM(E15+F15+S15)))</f>
        <v>8</v>
      </c>
      <c r="J15" s="99">
        <f>SUM(G$14:G15)</f>
        <v>0</v>
      </c>
      <c r="K15" s="99">
        <f t="shared" ref="K15:K40" si="11">C$10-J15</f>
        <v>4500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3">
        <v>0</v>
      </c>
      <c r="T15" s="145">
        <v>0</v>
      </c>
      <c r="U15" s="145">
        <v>0</v>
      </c>
      <c r="V15" s="409"/>
      <c r="W15" s="410"/>
      <c r="X15" s="410"/>
      <c r="Y15" s="411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4581</v>
      </c>
      <c r="AI15" s="99">
        <f>C$10-AH15</f>
        <v>-81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4581</v>
      </c>
      <c r="BG15" s="99">
        <f>$C$10-BF15</f>
        <v>-81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4581</v>
      </c>
      <c r="CE15" s="99">
        <f>$C$10-CD15</f>
        <v>-81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5">
        <v>42002</v>
      </c>
      <c r="C16" s="160" t="s">
        <v>82</v>
      </c>
      <c r="D16" s="136">
        <v>27815</v>
      </c>
      <c r="E16" s="136">
        <v>0</v>
      </c>
      <c r="F16" s="138">
        <v>5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10</v>
      </c>
      <c r="J16" s="99">
        <f>SUM(G$14:G16)</f>
        <v>0</v>
      </c>
      <c r="K16" s="99">
        <f>C$10-J16</f>
        <v>4500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3">
        <v>5</v>
      </c>
      <c r="T16" s="145">
        <v>3</v>
      </c>
      <c r="U16" s="145">
        <v>0</v>
      </c>
      <c r="V16" s="409" t="s">
        <v>83</v>
      </c>
      <c r="W16" s="410"/>
      <c r="X16" s="410"/>
      <c r="Y16" s="411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4581</v>
      </c>
      <c r="AI16" s="99">
        <f t="shared" ref="AI16:AI40" si="19">C$10-AH16</f>
        <v>-81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4581</v>
      </c>
      <c r="BG16" s="99">
        <f t="shared" ref="BG16:BG40" si="25">$C$10-BF16</f>
        <v>-81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4581</v>
      </c>
      <c r="CE16" s="99">
        <f t="shared" ref="CE16:CE40" si="31">$C$10-CD16</f>
        <v>-81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5">
        <v>42003</v>
      </c>
      <c r="C17" s="160" t="s">
        <v>82</v>
      </c>
      <c r="D17" s="136">
        <v>27815</v>
      </c>
      <c r="E17" s="136">
        <v>0</v>
      </c>
      <c r="F17" s="138">
        <v>8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4500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3">
        <v>498443</v>
      </c>
      <c r="Q17" s="434"/>
      <c r="R17" s="435"/>
      <c r="S17" s="143">
        <v>0</v>
      </c>
      <c r="T17" s="145">
        <v>0</v>
      </c>
      <c r="U17" s="145">
        <v>7</v>
      </c>
      <c r="V17" s="436" t="s">
        <v>84</v>
      </c>
      <c r="W17" s="437"/>
      <c r="X17" s="437"/>
      <c r="Y17" s="438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4581</v>
      </c>
      <c r="AI17" s="99">
        <f t="shared" si="19"/>
        <v>-81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4581</v>
      </c>
      <c r="BG17" s="99">
        <f t="shared" si="25"/>
        <v>-81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4581</v>
      </c>
      <c r="CE17" s="99">
        <f t="shared" si="31"/>
        <v>-81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5">
        <v>42004</v>
      </c>
      <c r="C18" s="160" t="s">
        <v>82</v>
      </c>
      <c r="D18" s="136">
        <v>27815</v>
      </c>
      <c r="E18" s="136">
        <v>0</v>
      </c>
      <c r="F18" s="138">
        <v>10</v>
      </c>
      <c r="G18" s="140">
        <v>0</v>
      </c>
      <c r="H18" s="97">
        <f t="shared" si="12"/>
        <v>0</v>
      </c>
      <c r="I18" s="98">
        <f t="shared" si="13"/>
        <v>10</v>
      </c>
      <c r="J18" s="99">
        <f>SUM(G$14:G18)</f>
        <v>0</v>
      </c>
      <c r="K18" s="99">
        <f t="shared" si="11"/>
        <v>4500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3">
        <v>0</v>
      </c>
      <c r="T18" s="145">
        <v>0</v>
      </c>
      <c r="U18" s="145">
        <v>0</v>
      </c>
      <c r="V18" s="409"/>
      <c r="W18" s="410"/>
      <c r="X18" s="410"/>
      <c r="Y18" s="411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4581</v>
      </c>
      <c r="AI18" s="99">
        <f t="shared" si="19"/>
        <v>-81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4581</v>
      </c>
      <c r="BG18" s="99">
        <f t="shared" si="25"/>
        <v>-81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4581</v>
      </c>
      <c r="CE18" s="99">
        <f t="shared" si="31"/>
        <v>-81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5">
        <v>42006</v>
      </c>
      <c r="C19" s="162" t="s">
        <v>82</v>
      </c>
      <c r="D19" s="136">
        <v>27815</v>
      </c>
      <c r="E19" s="136">
        <v>5.5</v>
      </c>
      <c r="F19" s="138">
        <v>0.5</v>
      </c>
      <c r="G19" s="140">
        <v>528</v>
      </c>
      <c r="H19" s="97">
        <f t="shared" si="12"/>
        <v>2.9917529081428</v>
      </c>
      <c r="I19" s="98">
        <f t="shared" si="13"/>
        <v>10</v>
      </c>
      <c r="J19" s="99">
        <f>SUM(G$14:G19)</f>
        <v>528</v>
      </c>
      <c r="K19" s="99">
        <f t="shared" si="11"/>
        <v>3972</v>
      </c>
      <c r="L19" s="100">
        <f t="shared" si="14"/>
        <v>550</v>
      </c>
      <c r="M19" s="101">
        <f t="shared" si="15"/>
        <v>528</v>
      </c>
      <c r="N19" s="241">
        <f t="shared" si="16"/>
        <v>0.96</v>
      </c>
      <c r="O19" s="242"/>
      <c r="P19" s="433">
        <v>498443</v>
      </c>
      <c r="Q19" s="434"/>
      <c r="R19" s="435"/>
      <c r="S19" s="143">
        <v>4</v>
      </c>
      <c r="T19" s="145">
        <v>4</v>
      </c>
      <c r="U19" s="145">
        <v>20</v>
      </c>
      <c r="V19" s="436" t="s">
        <v>85</v>
      </c>
      <c r="W19" s="437"/>
      <c r="X19" s="437"/>
      <c r="Y19" s="438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4581</v>
      </c>
      <c r="AI19" s="99">
        <f t="shared" si="19"/>
        <v>-81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4581</v>
      </c>
      <c r="BG19" s="99">
        <f t="shared" si="25"/>
        <v>-81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4581</v>
      </c>
      <c r="CE19" s="99">
        <f t="shared" si="31"/>
        <v>-81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5">
        <v>42009</v>
      </c>
      <c r="C20" s="162" t="s">
        <v>82</v>
      </c>
      <c r="D20" s="136">
        <v>27815</v>
      </c>
      <c r="E20" s="136">
        <v>10</v>
      </c>
      <c r="F20" s="138">
        <v>0</v>
      </c>
      <c r="G20" s="140">
        <v>720</v>
      </c>
      <c r="H20" s="97">
        <f t="shared" si="12"/>
        <v>4.0796630565583634</v>
      </c>
      <c r="I20" s="98">
        <f t="shared" si="13"/>
        <v>10</v>
      </c>
      <c r="J20" s="99">
        <f>SUM(G$14:G20)</f>
        <v>1248</v>
      </c>
      <c r="K20" s="99">
        <f t="shared" si="11"/>
        <v>3252</v>
      </c>
      <c r="L20" s="100">
        <f t="shared" si="14"/>
        <v>1000</v>
      </c>
      <c r="M20" s="101">
        <f t="shared" si="15"/>
        <v>720</v>
      </c>
      <c r="N20" s="241">
        <f t="shared" si="16"/>
        <v>0.72</v>
      </c>
      <c r="O20" s="242"/>
      <c r="P20" s="433">
        <v>498443</v>
      </c>
      <c r="Q20" s="434"/>
      <c r="R20" s="435"/>
      <c r="S20" s="143">
        <v>0</v>
      </c>
      <c r="T20" s="145">
        <v>0</v>
      </c>
      <c r="U20" s="145">
        <v>0</v>
      </c>
      <c r="V20" s="409" t="s">
        <v>87</v>
      </c>
      <c r="W20" s="410"/>
      <c r="X20" s="410"/>
      <c r="Y20" s="411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4581</v>
      </c>
      <c r="AI20" s="99">
        <f t="shared" si="19"/>
        <v>-81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4581</v>
      </c>
      <c r="BG20" s="99">
        <f t="shared" si="25"/>
        <v>-81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4581</v>
      </c>
      <c r="CE20" s="99">
        <f t="shared" si="31"/>
        <v>-81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5">
        <v>42009</v>
      </c>
      <c r="C21" s="162" t="s">
        <v>88</v>
      </c>
      <c r="D21" s="136">
        <v>3657</v>
      </c>
      <c r="E21" s="136">
        <v>8</v>
      </c>
      <c r="F21" s="136">
        <v>0</v>
      </c>
      <c r="G21" s="140">
        <v>655</v>
      </c>
      <c r="H21" s="97">
        <f t="shared" si="12"/>
        <v>3.7113601417301783</v>
      </c>
      <c r="I21" s="98">
        <f t="shared" si="13"/>
        <v>8</v>
      </c>
      <c r="J21" s="99">
        <f>SUM(G$14:G21)</f>
        <v>1903</v>
      </c>
      <c r="K21" s="99">
        <f t="shared" si="11"/>
        <v>2597</v>
      </c>
      <c r="L21" s="100">
        <f t="shared" si="14"/>
        <v>800</v>
      </c>
      <c r="M21" s="101">
        <f t="shared" si="15"/>
        <v>655</v>
      </c>
      <c r="N21" s="241">
        <f t="shared" si="16"/>
        <v>0.81874999999999998</v>
      </c>
      <c r="O21" s="242"/>
      <c r="P21" s="433">
        <v>498443</v>
      </c>
      <c r="Q21" s="434"/>
      <c r="R21" s="435"/>
      <c r="S21" s="143">
        <v>0</v>
      </c>
      <c r="T21" s="145">
        <v>0</v>
      </c>
      <c r="U21" s="145">
        <v>0</v>
      </c>
      <c r="V21" s="409" t="s">
        <v>89</v>
      </c>
      <c r="W21" s="410"/>
      <c r="X21" s="410"/>
      <c r="Y21" s="411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4581</v>
      </c>
      <c r="AI21" s="99">
        <f t="shared" si="19"/>
        <v>-81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4581</v>
      </c>
      <c r="BG21" s="99">
        <f t="shared" si="25"/>
        <v>-81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4581</v>
      </c>
      <c r="CE21" s="99">
        <f t="shared" si="31"/>
        <v>-81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5">
        <v>42010</v>
      </c>
      <c r="C22" s="162" t="s">
        <v>82</v>
      </c>
      <c r="D22" s="136">
        <v>27815</v>
      </c>
      <c r="E22" s="136">
        <v>9</v>
      </c>
      <c r="F22" s="136">
        <v>0</v>
      </c>
      <c r="G22" s="140">
        <v>912</v>
      </c>
      <c r="H22" s="97">
        <f t="shared" si="12"/>
        <v>5.1675732049739276</v>
      </c>
      <c r="I22" s="98">
        <f t="shared" si="13"/>
        <v>10</v>
      </c>
      <c r="J22" s="99">
        <f>SUM(G$14:G22)</f>
        <v>2815</v>
      </c>
      <c r="K22" s="99">
        <f t="shared" si="11"/>
        <v>1685</v>
      </c>
      <c r="L22" s="100">
        <f t="shared" si="14"/>
        <v>900</v>
      </c>
      <c r="M22" s="101">
        <f t="shared" si="15"/>
        <v>912</v>
      </c>
      <c r="N22" s="241">
        <f t="shared" si="16"/>
        <v>1.0133333333333334</v>
      </c>
      <c r="O22" s="242"/>
      <c r="P22" s="433">
        <v>499109</v>
      </c>
      <c r="Q22" s="434"/>
      <c r="R22" s="435"/>
      <c r="S22" s="143">
        <v>1</v>
      </c>
      <c r="T22" s="145">
        <v>4</v>
      </c>
      <c r="U22" s="145">
        <v>0</v>
      </c>
      <c r="V22" s="409" t="s">
        <v>87</v>
      </c>
      <c r="W22" s="410"/>
      <c r="X22" s="410"/>
      <c r="Y22" s="411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4581</v>
      </c>
      <c r="AI22" s="99">
        <f t="shared" si="19"/>
        <v>-81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4581</v>
      </c>
      <c r="BG22" s="99">
        <f t="shared" si="25"/>
        <v>-81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4581</v>
      </c>
      <c r="CE22" s="99">
        <f t="shared" si="31"/>
        <v>-81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5">
        <v>42011</v>
      </c>
      <c r="C23" s="162" t="s">
        <v>82</v>
      </c>
      <c r="D23" s="136">
        <v>27815</v>
      </c>
      <c r="E23" s="136">
        <v>2</v>
      </c>
      <c r="F23" s="136">
        <v>0</v>
      </c>
      <c r="G23" s="140">
        <v>199</v>
      </c>
      <c r="H23" s="97">
        <f t="shared" si="12"/>
        <v>1.1275735392432142</v>
      </c>
      <c r="I23" s="98">
        <f t="shared" si="13"/>
        <v>2</v>
      </c>
      <c r="J23" s="99">
        <f>SUM(G$14:G23)</f>
        <v>3014</v>
      </c>
      <c r="K23" s="99">
        <f t="shared" si="11"/>
        <v>1486</v>
      </c>
      <c r="L23" s="100">
        <f t="shared" si="14"/>
        <v>200</v>
      </c>
      <c r="M23" s="101">
        <f t="shared" si="15"/>
        <v>199</v>
      </c>
      <c r="N23" s="241">
        <f t="shared" si="16"/>
        <v>0.995</v>
      </c>
      <c r="O23" s="242"/>
      <c r="P23" s="433"/>
      <c r="Q23" s="434"/>
      <c r="R23" s="435"/>
      <c r="S23" s="143">
        <v>0</v>
      </c>
      <c r="T23" s="145">
        <v>0</v>
      </c>
      <c r="U23" s="145">
        <v>0</v>
      </c>
      <c r="V23" s="409" t="s">
        <v>91</v>
      </c>
      <c r="W23" s="410"/>
      <c r="X23" s="410"/>
      <c r="Y23" s="411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4581</v>
      </c>
      <c r="AI23" s="99">
        <f t="shared" si="19"/>
        <v>-81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4581</v>
      </c>
      <c r="BG23" s="99">
        <f t="shared" si="25"/>
        <v>-81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4581</v>
      </c>
      <c r="CE23" s="99">
        <f t="shared" si="31"/>
        <v>-81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5">
        <v>42011</v>
      </c>
      <c r="C24" s="162" t="s">
        <v>92</v>
      </c>
      <c r="D24" s="136">
        <v>27954</v>
      </c>
      <c r="E24" s="136">
        <v>7</v>
      </c>
      <c r="F24" s="136">
        <v>0</v>
      </c>
      <c r="G24" s="141">
        <v>803</v>
      </c>
      <c r="H24" s="97">
        <f t="shared" si="12"/>
        <v>4.549957547800509</v>
      </c>
      <c r="I24" s="98">
        <f t="shared" si="13"/>
        <v>7</v>
      </c>
      <c r="J24" s="99">
        <f>SUM(G$14:G24)</f>
        <v>3817</v>
      </c>
      <c r="K24" s="99">
        <f t="shared" si="11"/>
        <v>683</v>
      </c>
      <c r="L24" s="100">
        <f t="shared" si="14"/>
        <v>700</v>
      </c>
      <c r="M24" s="101">
        <f t="shared" si="15"/>
        <v>803</v>
      </c>
      <c r="N24" s="241">
        <f t="shared" si="16"/>
        <v>1.1471428571428572</v>
      </c>
      <c r="O24" s="242"/>
      <c r="P24" s="433">
        <v>499109</v>
      </c>
      <c r="Q24" s="434"/>
      <c r="R24" s="435"/>
      <c r="S24" s="143">
        <v>0</v>
      </c>
      <c r="T24" s="145">
        <v>0</v>
      </c>
      <c r="U24" s="145">
        <v>0</v>
      </c>
      <c r="V24" s="409" t="s">
        <v>93</v>
      </c>
      <c r="W24" s="410"/>
      <c r="X24" s="410"/>
      <c r="Y24" s="411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4581</v>
      </c>
      <c r="AI24" s="99">
        <f t="shared" si="19"/>
        <v>-81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4581</v>
      </c>
      <c r="BG24" s="99">
        <f t="shared" si="25"/>
        <v>-81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4581</v>
      </c>
      <c r="CE24" s="99">
        <f t="shared" si="31"/>
        <v>-81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5">
        <v>42011</v>
      </c>
      <c r="C25" s="162" t="s">
        <v>88</v>
      </c>
      <c r="D25" s="136">
        <v>3657</v>
      </c>
      <c r="E25" s="136">
        <v>4.5</v>
      </c>
      <c r="F25" s="136">
        <v>0</v>
      </c>
      <c r="G25" s="140">
        <v>230</v>
      </c>
      <c r="H25" s="97">
        <f t="shared" si="12"/>
        <v>1.3032256986228108</v>
      </c>
      <c r="I25" s="98">
        <f t="shared" si="13"/>
        <v>4.5</v>
      </c>
      <c r="J25" s="99">
        <f>SUM(G$14:G25)</f>
        <v>4047</v>
      </c>
      <c r="K25" s="99">
        <f t="shared" si="11"/>
        <v>453</v>
      </c>
      <c r="L25" s="100">
        <f t="shared" si="14"/>
        <v>450</v>
      </c>
      <c r="M25" s="101">
        <f t="shared" si="15"/>
        <v>230</v>
      </c>
      <c r="N25" s="241">
        <f t="shared" si="16"/>
        <v>0.51111111111111107</v>
      </c>
      <c r="O25" s="242"/>
      <c r="P25" s="433">
        <v>499109</v>
      </c>
      <c r="Q25" s="434"/>
      <c r="R25" s="435"/>
      <c r="S25" s="143">
        <v>0</v>
      </c>
      <c r="T25" s="145">
        <v>0</v>
      </c>
      <c r="U25" s="145">
        <v>0</v>
      </c>
      <c r="V25" s="409" t="s">
        <v>94</v>
      </c>
      <c r="W25" s="410"/>
      <c r="X25" s="410"/>
      <c r="Y25" s="411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4581</v>
      </c>
      <c r="AI25" s="99">
        <f t="shared" si="19"/>
        <v>-81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4581</v>
      </c>
      <c r="BG25" s="99">
        <f t="shared" si="25"/>
        <v>-81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4581</v>
      </c>
      <c r="CE25" s="99">
        <f t="shared" si="31"/>
        <v>-81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5">
        <v>42012</v>
      </c>
      <c r="C26" s="162" t="s">
        <v>82</v>
      </c>
      <c r="D26" s="136">
        <v>27815</v>
      </c>
      <c r="E26" s="136">
        <v>6.5</v>
      </c>
      <c r="F26" s="136">
        <v>0</v>
      </c>
      <c r="G26" s="140">
        <v>534</v>
      </c>
      <c r="H26" s="97">
        <f t="shared" si="12"/>
        <v>3.0257501002807863</v>
      </c>
      <c r="I26" s="98">
        <f t="shared" si="13"/>
        <v>10</v>
      </c>
      <c r="J26" s="99">
        <f>SUM(G$14:G26)</f>
        <v>4581</v>
      </c>
      <c r="K26" s="99">
        <f t="shared" si="11"/>
        <v>-81</v>
      </c>
      <c r="L26" s="100">
        <f t="shared" si="14"/>
        <v>650</v>
      </c>
      <c r="M26" s="101">
        <f t="shared" si="15"/>
        <v>534</v>
      </c>
      <c r="N26" s="241">
        <f t="shared" si="16"/>
        <v>0.82153846153846155</v>
      </c>
      <c r="O26" s="242"/>
      <c r="P26" s="433">
        <v>499109</v>
      </c>
      <c r="Q26" s="434"/>
      <c r="R26" s="435"/>
      <c r="S26" s="143">
        <v>3.5</v>
      </c>
      <c r="T26" s="145">
        <v>2</v>
      </c>
      <c r="U26" s="145">
        <v>0</v>
      </c>
      <c r="V26" s="409" t="s">
        <v>95</v>
      </c>
      <c r="W26" s="410"/>
      <c r="X26" s="410"/>
      <c r="Y26" s="411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4581</v>
      </c>
      <c r="AI26" s="99">
        <f t="shared" si="19"/>
        <v>-81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4581</v>
      </c>
      <c r="BG26" s="99">
        <f t="shared" si="25"/>
        <v>-81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4581</v>
      </c>
      <c r="CE26" s="99">
        <f t="shared" si="31"/>
        <v>-81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4581</v>
      </c>
      <c r="K27" s="99">
        <f t="shared" si="11"/>
        <v>-81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3"/>
      <c r="T27" s="145"/>
      <c r="U27" s="145"/>
      <c r="V27" s="436" t="s">
        <v>96</v>
      </c>
      <c r="W27" s="437"/>
      <c r="X27" s="437"/>
      <c r="Y27" s="438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4581</v>
      </c>
      <c r="AI27" s="99">
        <f t="shared" si="19"/>
        <v>-81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4581</v>
      </c>
      <c r="BG27" s="99">
        <f t="shared" si="25"/>
        <v>-81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4581</v>
      </c>
      <c r="CE27" s="99">
        <f t="shared" si="31"/>
        <v>-81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4581</v>
      </c>
      <c r="K28" s="99">
        <f t="shared" si="11"/>
        <v>-81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3"/>
      <c r="T28" s="145"/>
      <c r="U28" s="145"/>
      <c r="V28" s="409" t="s">
        <v>97</v>
      </c>
      <c r="W28" s="410"/>
      <c r="X28" s="410"/>
      <c r="Y28" s="411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4581</v>
      </c>
      <c r="AI28" s="99">
        <f t="shared" si="19"/>
        <v>-81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4581</v>
      </c>
      <c r="BG28" s="99">
        <f t="shared" si="25"/>
        <v>-81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4581</v>
      </c>
      <c r="CE28" s="99">
        <f t="shared" si="31"/>
        <v>-81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4581</v>
      </c>
      <c r="K29" s="99">
        <f t="shared" si="11"/>
        <v>-81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3"/>
      <c r="T29" s="145"/>
      <c r="U29" s="145"/>
      <c r="V29" s="409"/>
      <c r="W29" s="410"/>
      <c r="X29" s="410"/>
      <c r="Y29" s="411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4581</v>
      </c>
      <c r="AI29" s="99">
        <f t="shared" si="19"/>
        <v>-81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4581</v>
      </c>
      <c r="BG29" s="99">
        <f t="shared" si="25"/>
        <v>-81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4581</v>
      </c>
      <c r="CE29" s="99">
        <f t="shared" si="31"/>
        <v>-81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4581</v>
      </c>
      <c r="K30" s="99">
        <f t="shared" si="11"/>
        <v>-81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3"/>
      <c r="T30" s="145"/>
      <c r="U30" s="145"/>
      <c r="V30" s="409"/>
      <c r="W30" s="410"/>
      <c r="X30" s="410"/>
      <c r="Y30" s="411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4581</v>
      </c>
      <c r="AI30" s="99">
        <f t="shared" si="19"/>
        <v>-81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4581</v>
      </c>
      <c r="BG30" s="99">
        <f t="shared" si="25"/>
        <v>-81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4581</v>
      </c>
      <c r="CE30" s="99">
        <f t="shared" si="31"/>
        <v>-81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4581</v>
      </c>
      <c r="K31" s="99">
        <f t="shared" si="11"/>
        <v>-81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3"/>
      <c r="T31" s="145"/>
      <c r="U31" s="145"/>
      <c r="V31" s="409"/>
      <c r="W31" s="410"/>
      <c r="X31" s="410"/>
      <c r="Y31" s="411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4581</v>
      </c>
      <c r="AI31" s="99">
        <f t="shared" si="19"/>
        <v>-81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4581</v>
      </c>
      <c r="BG31" s="99">
        <f t="shared" si="25"/>
        <v>-81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4581</v>
      </c>
      <c r="CE31" s="99">
        <f t="shared" si="31"/>
        <v>-81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4581</v>
      </c>
      <c r="K32" s="99">
        <f t="shared" si="11"/>
        <v>-81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3"/>
      <c r="T32" s="145"/>
      <c r="U32" s="145"/>
      <c r="V32" s="409"/>
      <c r="W32" s="410"/>
      <c r="X32" s="410"/>
      <c r="Y32" s="411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4581</v>
      </c>
      <c r="AI32" s="99">
        <f t="shared" si="19"/>
        <v>-81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4581</v>
      </c>
      <c r="BG32" s="99">
        <f t="shared" si="25"/>
        <v>-81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4581</v>
      </c>
      <c r="CE32" s="99">
        <f t="shared" si="31"/>
        <v>-81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4581</v>
      </c>
      <c r="K33" s="99">
        <f t="shared" si="11"/>
        <v>-81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3"/>
      <c r="T33" s="145"/>
      <c r="U33" s="145"/>
      <c r="V33" s="409"/>
      <c r="W33" s="410"/>
      <c r="X33" s="410"/>
      <c r="Y33" s="411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4581</v>
      </c>
      <c r="AI33" s="99">
        <f t="shared" si="19"/>
        <v>-81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4581</v>
      </c>
      <c r="BG33" s="99">
        <f t="shared" si="25"/>
        <v>-81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4581</v>
      </c>
      <c r="CE33" s="99">
        <f t="shared" si="31"/>
        <v>-81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4581</v>
      </c>
      <c r="K34" s="99">
        <f t="shared" si="11"/>
        <v>-81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3"/>
      <c r="T34" s="145"/>
      <c r="U34" s="145"/>
      <c r="V34" s="409"/>
      <c r="W34" s="410"/>
      <c r="X34" s="410"/>
      <c r="Y34" s="411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4581</v>
      </c>
      <c r="AI34" s="99">
        <f t="shared" si="19"/>
        <v>-81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4581</v>
      </c>
      <c r="BG34" s="99">
        <f t="shared" si="25"/>
        <v>-81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4581</v>
      </c>
      <c r="CE34" s="99">
        <f t="shared" si="31"/>
        <v>-81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4581</v>
      </c>
      <c r="K35" s="99">
        <f t="shared" si="11"/>
        <v>-81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3"/>
      <c r="T35" s="145"/>
      <c r="U35" s="145"/>
      <c r="V35" s="439" t="s">
        <v>99</v>
      </c>
      <c r="W35" s="440"/>
      <c r="X35" s="440"/>
      <c r="Y35" s="441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4581</v>
      </c>
      <c r="AI35" s="99">
        <f t="shared" si="19"/>
        <v>-81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4581</v>
      </c>
      <c r="BG35" s="99">
        <f t="shared" si="25"/>
        <v>-81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4581</v>
      </c>
      <c r="CE35" s="99">
        <f t="shared" si="31"/>
        <v>-81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4581</v>
      </c>
      <c r="K36" s="99">
        <f t="shared" si="11"/>
        <v>-81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3"/>
      <c r="T36" s="145"/>
      <c r="U36" s="145"/>
      <c r="V36" s="439" t="s">
        <v>98</v>
      </c>
      <c r="W36" s="440"/>
      <c r="X36" s="440"/>
      <c r="Y36" s="441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4581</v>
      </c>
      <c r="AI36" s="99">
        <f t="shared" si="19"/>
        <v>-81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4581</v>
      </c>
      <c r="BG36" s="99">
        <f t="shared" si="25"/>
        <v>-81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4581</v>
      </c>
      <c r="CE36" s="99">
        <f t="shared" si="31"/>
        <v>-81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4581</v>
      </c>
      <c r="K37" s="99">
        <f t="shared" si="11"/>
        <v>-81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3"/>
      <c r="T37" s="145"/>
      <c r="U37" s="145"/>
      <c r="V37" s="409"/>
      <c r="W37" s="410"/>
      <c r="X37" s="410"/>
      <c r="Y37" s="411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4581</v>
      </c>
      <c r="AI37" s="99">
        <f t="shared" si="19"/>
        <v>-81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4581</v>
      </c>
      <c r="BG37" s="99">
        <f t="shared" si="25"/>
        <v>-81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4581</v>
      </c>
      <c r="CE37" s="99">
        <f t="shared" si="31"/>
        <v>-81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4581</v>
      </c>
      <c r="K38" s="99">
        <f t="shared" si="11"/>
        <v>-81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3"/>
      <c r="T38" s="145"/>
      <c r="U38" s="145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4581</v>
      </c>
      <c r="AI38" s="99">
        <f t="shared" si="19"/>
        <v>-81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4581</v>
      </c>
      <c r="BG38" s="99">
        <f t="shared" si="25"/>
        <v>-81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4581</v>
      </c>
      <c r="CE38" s="99">
        <f t="shared" si="31"/>
        <v>-81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4581</v>
      </c>
      <c r="K39" s="99">
        <f t="shared" si="11"/>
        <v>-81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4581</v>
      </c>
      <c r="AI39" s="99">
        <f t="shared" si="19"/>
        <v>-81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4581</v>
      </c>
      <c r="BG39" s="99">
        <f t="shared" si="25"/>
        <v>-81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4581</v>
      </c>
      <c r="CE39" s="99">
        <f t="shared" si="31"/>
        <v>-81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4581</v>
      </c>
      <c r="K40" s="99">
        <f t="shared" si="11"/>
        <v>-81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4581</v>
      </c>
      <c r="AI40" s="99">
        <f t="shared" si="19"/>
        <v>-81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4581</v>
      </c>
      <c r="BG40" s="99">
        <f t="shared" si="25"/>
        <v>-81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4581</v>
      </c>
      <c r="CE40" s="99">
        <f t="shared" si="31"/>
        <v>-81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3">
        <f>SUM(E15:E40)</f>
        <v>52.5</v>
      </c>
      <c r="F41" s="113">
        <f>SUM(F15:F40)</f>
        <v>31.5</v>
      </c>
      <c r="G41" s="114">
        <f>SUM(G15:G40)</f>
        <v>4581</v>
      </c>
      <c r="H41" s="115">
        <f>SUM(H15:H40)</f>
        <v>25.95685619735259</v>
      </c>
      <c r="I41" s="113">
        <f>IF(X4="",0,(SUM(I15:I40)-X4))</f>
        <v>66</v>
      </c>
      <c r="J41" s="114">
        <f>J40</f>
        <v>4581</v>
      </c>
      <c r="K41" s="114">
        <f>K40</f>
        <v>-81</v>
      </c>
      <c r="L41" s="113">
        <f>SUM(L15:L40)</f>
        <v>5250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13.5</v>
      </c>
      <c r="T41" s="110"/>
      <c r="U41" s="122">
        <f>SUM(U15:U40)</f>
        <v>27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3">
        <f>SUM(AC14:AC40)</f>
        <v>52.5</v>
      </c>
      <c r="AD41" s="113">
        <f>SUM(AD14:AD40)</f>
        <v>31.5</v>
      </c>
      <c r="AE41" s="114">
        <f>SUM(AE14:AE40)</f>
        <v>4581</v>
      </c>
      <c r="AF41" s="115">
        <f>SUM(AF14:AF40)</f>
        <v>25.95685619735259</v>
      </c>
      <c r="AG41" s="113">
        <f>SUM(AG14:AG40)</f>
        <v>66</v>
      </c>
      <c r="AH41" s="114">
        <f>AH40</f>
        <v>4581</v>
      </c>
      <c r="AI41" s="114">
        <f>AI40</f>
        <v>-81</v>
      </c>
      <c r="AJ41" s="113">
        <f>SUM(AJ14:AJ40)</f>
        <v>5250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13.5</v>
      </c>
      <c r="AR41" s="68"/>
      <c r="AS41" s="124">
        <f>SUM(AS14:AS40)</f>
        <v>27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52.5</v>
      </c>
      <c r="BB41" s="113">
        <f>SUM(BB14:BB40)</f>
        <v>31.5</v>
      </c>
      <c r="BC41" s="114">
        <f>SUM(BC14:BC40)</f>
        <v>4581</v>
      </c>
      <c r="BD41" s="115">
        <f>SUM(BD14:BD40)</f>
        <v>25.95685619735259</v>
      </c>
      <c r="BE41" s="113">
        <f>SUM(BE14:BE40)</f>
        <v>66</v>
      </c>
      <c r="BF41" s="114">
        <f>BF40</f>
        <v>4581</v>
      </c>
      <c r="BG41" s="114">
        <f>BG40</f>
        <v>-81</v>
      </c>
      <c r="BH41" s="113">
        <f>SUM(BH14:BH40)</f>
        <v>5250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13.5</v>
      </c>
      <c r="BP41" s="113"/>
      <c r="BQ41" s="124">
        <f>SUM(BQ14:BQ40)</f>
        <v>27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52.5</v>
      </c>
      <c r="BZ41" s="113">
        <f>SUM(BZ14:BZ40)</f>
        <v>31.5</v>
      </c>
      <c r="CA41" s="114">
        <f>SUM(CA14:CA40)</f>
        <v>4581</v>
      </c>
      <c r="CB41" s="115">
        <f>SUM(CB14:CB40)</f>
        <v>25.95685619735259</v>
      </c>
      <c r="CC41" s="113">
        <f>SUM(CC14:CC40)</f>
        <v>66</v>
      </c>
      <c r="CD41" s="114">
        <f>CD40</f>
        <v>4581</v>
      </c>
      <c r="CE41" s="114">
        <f>CE40</f>
        <v>-81</v>
      </c>
      <c r="CF41" s="113">
        <f>SUM(CF14:CF40)</f>
        <v>5250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13.5</v>
      </c>
      <c r="CN41" s="113"/>
      <c r="CO41" s="124">
        <f>SUM(CO14:CO40)</f>
        <v>27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89">
        <f>IF(CF41=0,"",CF41)</f>
        <v>5250</v>
      </c>
      <c r="E43" s="171" t="s">
        <v>58</v>
      </c>
      <c r="F43" s="171"/>
      <c r="G43" s="172"/>
      <c r="H43" s="78">
        <v>4678</v>
      </c>
      <c r="I43" s="79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5250</v>
      </c>
      <c r="AC43" s="171" t="s">
        <v>58</v>
      </c>
      <c r="AD43" s="171"/>
      <c r="AE43" s="172"/>
      <c r="AF43" s="158">
        <f>IF($H$43="","",$H$43)</f>
        <v>4678</v>
      </c>
      <c r="AG43" s="79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5250</v>
      </c>
      <c r="BA43" s="171" t="s">
        <v>58</v>
      </c>
      <c r="BB43" s="171"/>
      <c r="BC43" s="172"/>
      <c r="BD43" s="158">
        <f>IF($H$43="","",$H$43)</f>
        <v>4678</v>
      </c>
      <c r="BE43" s="79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5250</v>
      </c>
      <c r="BY43" s="171" t="s">
        <v>58</v>
      </c>
      <c r="BZ43" s="171"/>
      <c r="CA43" s="172"/>
      <c r="CB43" s="158">
        <f>IF($H$43="","",$H$43)</f>
        <v>4678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0">
        <f>IF(D43="","",(D45/D43))</f>
        <v>0.87257142857142855</v>
      </c>
      <c r="E44" s="164" t="s">
        <v>54</v>
      </c>
      <c r="F44" s="164"/>
      <c r="G44" s="165"/>
      <c r="H44" s="91">
        <f>IF(CO41=0,"",CO41)</f>
        <v>27</v>
      </c>
      <c r="I44" s="71">
        <v>2</v>
      </c>
      <c r="J44" s="194" t="s">
        <v>33</v>
      </c>
      <c r="K44" s="195"/>
      <c r="L44" s="94">
        <f>$CF$44</f>
        <v>3.5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0.87257142857142855</v>
      </c>
      <c r="AC44" s="164" t="s">
        <v>54</v>
      </c>
      <c r="AD44" s="164"/>
      <c r="AE44" s="165"/>
      <c r="AF44" s="91">
        <f>IF($H$44="","",$H$44)</f>
        <v>27</v>
      </c>
      <c r="AG44" s="71">
        <v>2</v>
      </c>
      <c r="AH44" s="194" t="s">
        <v>33</v>
      </c>
      <c r="AI44" s="195"/>
      <c r="AJ44" s="94">
        <f>$CF$44</f>
        <v>3.5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0.87257142857142855</v>
      </c>
      <c r="BA44" s="164" t="s">
        <v>54</v>
      </c>
      <c r="BB44" s="164"/>
      <c r="BC44" s="165"/>
      <c r="BD44" s="91">
        <f>IF($H$44="","",$H$44)</f>
        <v>27</v>
      </c>
      <c r="BE44" s="71">
        <v>2</v>
      </c>
      <c r="BF44" s="194" t="s">
        <v>33</v>
      </c>
      <c r="BG44" s="195"/>
      <c r="BH44" s="94">
        <f>$CF$44</f>
        <v>3.5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0.87257142857142855</v>
      </c>
      <c r="BY44" s="164" t="s">
        <v>54</v>
      </c>
      <c r="BZ44" s="164"/>
      <c r="CA44" s="165"/>
      <c r="CB44" s="91">
        <f>IF($H$44="","",$H$44)</f>
        <v>27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3.5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1">
        <f>IF(CA41=0,"",CA41)</f>
        <v>4581</v>
      </c>
      <c r="E45" s="164" t="s">
        <v>55</v>
      </c>
      <c r="F45" s="164"/>
      <c r="G45" s="165"/>
      <c r="H45" s="91">
        <f>IF(P4="","",(P4*2))</f>
        <v>312</v>
      </c>
      <c r="I45" s="71">
        <v>3</v>
      </c>
      <c r="J45" s="210" t="s">
        <v>34</v>
      </c>
      <c r="K45" s="211"/>
      <c r="L45" s="95">
        <f>$CF$45</f>
        <v>5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1">
        <f>IF($D$45="","",$D$45)</f>
        <v>4581</v>
      </c>
      <c r="AC45" s="164" t="s">
        <v>55</v>
      </c>
      <c r="AD45" s="164"/>
      <c r="AE45" s="165"/>
      <c r="AF45" s="91">
        <f>IF($H$45="","",$H$45)</f>
        <v>312</v>
      </c>
      <c r="AG45" s="71">
        <v>3</v>
      </c>
      <c r="AH45" s="210" t="s">
        <v>34</v>
      </c>
      <c r="AI45" s="211"/>
      <c r="AJ45" s="95">
        <f>$CF$45</f>
        <v>5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4581</v>
      </c>
      <c r="BA45" s="164" t="s">
        <v>55</v>
      </c>
      <c r="BB45" s="164"/>
      <c r="BC45" s="165"/>
      <c r="BD45" s="91">
        <f>IF($H$45="","",$H$45)</f>
        <v>312</v>
      </c>
      <c r="BE45" s="71">
        <v>3</v>
      </c>
      <c r="BF45" s="210" t="s">
        <v>34</v>
      </c>
      <c r="BG45" s="211"/>
      <c r="BH45" s="95">
        <f>$CF$45</f>
        <v>5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4581</v>
      </c>
      <c r="BY45" s="164" t="s">
        <v>55</v>
      </c>
      <c r="BZ45" s="164"/>
      <c r="CA45" s="165"/>
      <c r="CB45" s="91">
        <f>IF($H$45="","",$H$45)</f>
        <v>312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2"/>
      <c r="C46" s="153"/>
      <c r="D46" s="154"/>
      <c r="E46" s="164" t="s">
        <v>56</v>
      </c>
      <c r="F46" s="164"/>
      <c r="G46" s="165"/>
      <c r="H46" s="91">
        <f>IF(D45="","",((H43+H44+H45)-D45))</f>
        <v>436</v>
      </c>
      <c r="I46" s="71">
        <v>4</v>
      </c>
      <c r="J46" s="194" t="s">
        <v>37</v>
      </c>
      <c r="K46" s="195"/>
      <c r="L46" s="95">
        <f>$CF$46</f>
        <v>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436</v>
      </c>
      <c r="AG46" s="71">
        <v>4</v>
      </c>
      <c r="AH46" s="194" t="s">
        <v>37</v>
      </c>
      <c r="AI46" s="195"/>
      <c r="AJ46" s="95">
        <f>$CF$46</f>
        <v>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436</v>
      </c>
      <c r="BE46" s="71">
        <v>4</v>
      </c>
      <c r="BF46" s="194" t="s">
        <v>37</v>
      </c>
      <c r="BG46" s="195"/>
      <c r="BH46" s="95">
        <f>$CF$46</f>
        <v>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436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5"/>
      <c r="C47" s="156"/>
      <c r="D47" s="157"/>
      <c r="E47" s="166" t="s">
        <v>57</v>
      </c>
      <c r="F47" s="167"/>
      <c r="G47" s="168"/>
      <c r="H47" s="92">
        <f>IF(H46="","",(IF(H46&gt;0,(H46*M8)*(-1),ABS(H46*M8))))</f>
        <v>-739.06360000000006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2">
        <f>IF($H$47="","",$H$47)</f>
        <v>-739.06360000000006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-739.06360000000006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-739.06360000000006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26 J28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2014-12-29T15:31:33Z</cp:lastPrinted>
  <dcterms:created xsi:type="dcterms:W3CDTF">2004-06-10T22:10:31Z</dcterms:created>
  <dcterms:modified xsi:type="dcterms:W3CDTF">2015-01-30T18:31:46Z</dcterms:modified>
</cp:coreProperties>
</file>