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F27" i="51"/>
  <c r="CH27" i="51" s="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39" i="51"/>
  <c r="AE41" i="51"/>
  <c r="BC14" i="51" s="1"/>
  <c r="BF40" i="51" s="1"/>
  <c r="BF41" i="51" s="1"/>
  <c r="CD14" i="51" s="1"/>
  <c r="AH37" i="51"/>
  <c r="AH31" i="51"/>
  <c r="AH29" i="51"/>
  <c r="AH23" i="51"/>
  <c r="AH2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7" i="51" l="1"/>
  <c r="BF32" i="51"/>
  <c r="BF17" i="51"/>
  <c r="BF22" i="51"/>
  <c r="BF39" i="51"/>
  <c r="BF25" i="51"/>
  <c r="BF30" i="51"/>
  <c r="BF20" i="51"/>
  <c r="BF35" i="51"/>
  <c r="BF15" i="51"/>
  <c r="BF38" i="51"/>
  <c r="BF28" i="51"/>
  <c r="BF16" i="51"/>
  <c r="BF33" i="51"/>
  <c r="BF23" i="51"/>
  <c r="BF36" i="51"/>
  <c r="BF24" i="51"/>
  <c r="BC41" i="51"/>
  <c r="CA14" i="51" s="1"/>
  <c r="CD40" i="51" s="1"/>
  <c r="BF31" i="51"/>
  <c r="BF19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7" i="51" l="1"/>
  <c r="CD28" i="51"/>
  <c r="CD30" i="51"/>
  <c r="CA41" i="51"/>
  <c r="D45" i="51" s="1"/>
  <c r="BX45" i="51" s="1"/>
  <c r="CD38" i="51"/>
  <c r="CD20" i="51"/>
  <c r="CD35" i="51"/>
  <c r="CD36" i="51"/>
  <c r="CD19" i="51"/>
  <c r="CD21" i="51"/>
  <c r="CD22" i="51"/>
  <c r="CD27" i="51"/>
  <c r="CD29" i="51"/>
  <c r="CD16" i="51"/>
  <c r="CD32" i="51"/>
  <c r="CD26" i="51"/>
  <c r="CD15" i="51"/>
  <c r="CD31" i="51"/>
  <c r="CD17" i="51"/>
  <c r="CD33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AZ45" i="51" l="1"/>
  <c r="AB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<sst xmlns="http://schemas.openxmlformats.org/spreadsheetml/2006/main" count="328" uniqueCount="101">
  <si>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</si>
  <si>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</si>
  <si>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</si>
  <si>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</si>
  <si>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</si>
  <si>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</si>
  <si>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</si>
  <si>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</si>
  <si>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</si>
  <si>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</si>
  <si>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</si>
  <si>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</si>
  <si>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</si>
  <si>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</si>
  <si>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</si>
  <si>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</si>
  <si>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</si>
  <si>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</si>
  <si>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</si>
  <si>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</si>
  <si>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</si>
  <si>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</si>
  <si>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</si>
  <si>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</si>
  <si>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</si>
  <si>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</si>
  <si>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</si>
  <si>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</si>
  <si>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</si>
  <si>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</si>
  <si>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</si>
  <si>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</si>
  <si>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</si>
  <si>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</si>
  <si>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</si>
  <si>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</si>
  <si>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</si>
  <si>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</si>
  <si>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</si>
  <si>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</si>
  <si>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</si>
  <si>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</si>
  <si>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</si>
  <si>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</si>
  <si>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</si>
  <si>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</si>
  <si>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</si>
  <si>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</si>
  <si>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</si>
  <si>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</si>
  <si>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</si>
  <si>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</si>
  <si>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</si>
  <si>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</si>
  <si>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</si>
  <si>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</si>
  <si>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</si>
  <si>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</si>
  <si>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</si>
  <si>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</si>
  <si>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</si>
  <si>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</si>
  <si>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</si>
  <si>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</si>
  <si>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</si>
  <si>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</si>
  <si>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</si>
  <si>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</si>
  <si>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</si>
  <si>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</si>
  <si>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</si>
  <si>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</si>
  <si>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</si>
  <si>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</si>
  <si>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</si>
  <si>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</si>
  <si>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143132-1-C</t>
  </si>
  <si>
    <t>A01102-0030</t>
  </si>
  <si>
    <t>Standard       1¼"</t>
  </si>
  <si>
    <t>A2</t>
  </si>
  <si>
    <t>NB</t>
  </si>
  <si>
    <t>1on1-per-aw</t>
  </si>
  <si>
    <t>205 pm</t>
  </si>
  <si>
    <t>yes</t>
  </si>
  <si>
    <t>ok</t>
  </si>
  <si>
    <t>VG</t>
  </si>
  <si>
    <t>step on 15° x035</t>
  </si>
  <si>
    <t>Fair/training Jeff Trout</t>
  </si>
  <si>
    <t>A</t>
  </si>
  <si>
    <t>Training Jeff Trout</t>
  </si>
  <si>
    <t>JT</t>
  </si>
  <si>
    <t>K3</t>
  </si>
  <si>
    <r>
      <t xml:space="preserve">TRISH, PLEASE LET ME KNOW WHEN THIS IS A JOB OUT - THANKS, AMANDA                                                          </t>
    </r>
    <r>
      <rPr>
        <b/>
        <sz val="14"/>
        <rFont val="Arial"/>
        <family val="2"/>
      </rPr>
      <t>RUN ALL MATERIAL-PER-KM</t>
    </r>
  </si>
  <si>
    <t>Shave/wait on supervisor</t>
  </si>
  <si>
    <t>ZE</t>
  </si>
  <si>
    <t>8hrs 2nd OP</t>
  </si>
  <si>
    <t>4hrs 2nd OP/4hrs check A/C</t>
  </si>
  <si>
    <r>
      <t xml:space="preserve">A2, </t>
    </r>
    <r>
      <rPr>
        <sz val="9"/>
        <color indexed="8"/>
        <rFont val="Arial"/>
        <family val="2"/>
      </rPr>
      <t>Re-tooling everything</t>
    </r>
  </si>
  <si>
    <t>Clean out/pulled tools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</si>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</sst>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66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9" xfId="2" applyFont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5" borderId="22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20" xfId="0" applyFill="1" applyBorder="1" applyAlignment="1">
      <alignment horizontal="center" wrapText="1"/>
    </xf>
    <xf numFmtId="0" fontId="0" fillId="5" borderId="27" xfId="0" applyFill="1" applyBorder="1" applyAlignment="1">
      <alignment horizontal="center" wrapText="1"/>
    </xf>
    <xf numFmtId="0" fontId="0" fillId="5" borderId="51" xfId="0" applyFill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7" sqref="F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A2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A2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A2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16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88</v>
      </c>
      <c r="K4" s="4"/>
      <c r="L4" s="82" t="s">
        <v>27</v>
      </c>
      <c r="M4" s="50">
        <v>31.07</v>
      </c>
      <c r="N4" s="357" t="s">
        <v>14</v>
      </c>
      <c r="O4" s="358"/>
      <c r="P4" s="296">
        <f>IF(M6="","",(ROUNDUP((C10*M8/M4/M6),0)*M6))</f>
        <v>18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21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A</v>
      </c>
      <c r="AI4" s="4"/>
      <c r="AJ4" s="82" t="s">
        <v>27</v>
      </c>
      <c r="AK4" s="107">
        <f>IF($M$4="","",$M$4)</f>
        <v>31.07</v>
      </c>
      <c r="AL4" s="357" t="s">
        <v>14</v>
      </c>
      <c r="AM4" s="358"/>
      <c r="AN4" s="296">
        <f>IF($P$4="","",$P$4)</f>
        <v>18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21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A</v>
      </c>
      <c r="BG4" s="4"/>
      <c r="BH4" s="82" t="s">
        <v>27</v>
      </c>
      <c r="BI4" s="107">
        <f>IF($M$4="","",$M$4)</f>
        <v>31.07</v>
      </c>
      <c r="BJ4" s="357" t="s">
        <v>14</v>
      </c>
      <c r="BK4" s="358"/>
      <c r="BL4" s="296">
        <f>IF($P$4="","",$P$4)</f>
        <v>18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21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A</v>
      </c>
      <c r="CE4" s="4"/>
      <c r="CF4" s="82" t="s">
        <v>27</v>
      </c>
      <c r="CG4" s="107">
        <f>IF($M$4="","",$M$4)</f>
        <v>31.07</v>
      </c>
      <c r="CH4" s="357" t="s">
        <v>14</v>
      </c>
      <c r="CI4" s="358"/>
      <c r="CJ4" s="296">
        <f>IF($P$4="","",$P$4)</f>
        <v>18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21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76</v>
      </c>
      <c r="D6" s="424"/>
      <c r="E6" s="425"/>
      <c r="F6" s="4"/>
      <c r="G6" s="39"/>
      <c r="H6" s="324" t="s">
        <v>21</v>
      </c>
      <c r="I6" s="325"/>
      <c r="J6" s="130">
        <v>300</v>
      </c>
      <c r="K6" s="4"/>
      <c r="L6" s="83" t="s">
        <v>69</v>
      </c>
      <c r="M6" s="50">
        <v>6</v>
      </c>
      <c r="N6" s="326" t="s">
        <v>46</v>
      </c>
      <c r="O6" s="327"/>
      <c r="P6" s="296">
        <f>IF(M6="","",(ROUNDUP((K40*M8/M4/M6),0)*M6))</f>
        <v>-12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0.76190476190476186</v>
      </c>
      <c r="Y6" s="29"/>
      <c r="Z6" s="78" t="s">
        <v>62</v>
      </c>
      <c r="AA6" s="321" t="str">
        <f>IF($C$6="","",$C$6)</f>
        <v>143132-1-C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300</v>
      </c>
      <c r="AI6" s="4"/>
      <c r="AJ6" s="83" t="s">
        <v>69</v>
      </c>
      <c r="AK6" s="107">
        <f>IF($M$6="","",$M$6)</f>
        <v>6</v>
      </c>
      <c r="AL6" s="326" t="s">
        <v>46</v>
      </c>
      <c r="AM6" s="327"/>
      <c r="AN6" s="296">
        <f>IF($P$6="","",$P$6)</f>
        <v>-12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0.76190476190476186</v>
      </c>
      <c r="AW6" s="29"/>
      <c r="AX6" s="78" t="s">
        <v>62</v>
      </c>
      <c r="AY6" s="321" t="str">
        <f>IF($C$6="","",$C$6)</f>
        <v>143132-1-C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300</v>
      </c>
      <c r="BG6" s="4"/>
      <c r="BH6" s="83" t="s">
        <v>69</v>
      </c>
      <c r="BI6" s="107">
        <f>IF($M$6="","",$M$6)</f>
        <v>6</v>
      </c>
      <c r="BJ6" s="326" t="s">
        <v>46</v>
      </c>
      <c r="BK6" s="327"/>
      <c r="BL6" s="296">
        <f>IF($P$6="","",$P$6)</f>
        <v>-12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0.76190476190476186</v>
      </c>
      <c r="BU6" s="29"/>
      <c r="BV6" s="78" t="s">
        <v>62</v>
      </c>
      <c r="BW6" s="321" t="str">
        <f>IF($C$6="","",$C$6)</f>
        <v>143132-1-C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300</v>
      </c>
      <c r="CE6" s="4"/>
      <c r="CF6" s="83" t="s">
        <v>69</v>
      </c>
      <c r="CG6" s="107">
        <f>IF($M$6="","",$M$6)</f>
        <v>6</v>
      </c>
      <c r="CH6" s="326" t="s">
        <v>46</v>
      </c>
      <c r="CI6" s="327"/>
      <c r="CJ6" s="296">
        <f>IF($P$6="","",$P$6)</f>
        <v>-12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0.76190476190476186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374779</v>
      </c>
      <c r="D8" s="369"/>
      <c r="E8" s="370"/>
      <c r="F8" s="363"/>
      <c r="G8" s="364"/>
      <c r="H8" s="292" t="s">
        <v>78</v>
      </c>
      <c r="I8" s="293"/>
      <c r="J8" s="133">
        <v>10.3</v>
      </c>
      <c r="K8" s="28"/>
      <c r="L8" s="82" t="s">
        <v>28</v>
      </c>
      <c r="M8" s="56">
        <v>0.18579999999999999</v>
      </c>
      <c r="N8" s="294" t="s">
        <v>29</v>
      </c>
      <c r="O8" s="295"/>
      <c r="P8" s="296">
        <f>IF(M8="","",M4/M8)</f>
        <v>167.22282023681379</v>
      </c>
      <c r="Q8" s="297"/>
      <c r="R8" s="28"/>
      <c r="S8" s="371" t="s">
        <v>92</v>
      </c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374779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>
        <f>IF($J$8="","",$J$8)</f>
        <v>10.3</v>
      </c>
      <c r="AI8" s="28"/>
      <c r="AJ8" s="82" t="s">
        <v>28</v>
      </c>
      <c r="AK8" s="108">
        <f>IF($M$8="","",$M$8)</f>
        <v>0.18579999999999999</v>
      </c>
      <c r="AL8" s="294" t="s">
        <v>29</v>
      </c>
      <c r="AM8" s="295"/>
      <c r="AN8" s="296">
        <f>IF($P$8="","",$P$8)</f>
        <v>167.22282023681379</v>
      </c>
      <c r="AO8" s="297"/>
      <c r="AP8" s="28"/>
      <c r="AQ8" s="298" t="str">
        <f>IF($S$8="","",$S$8)</f>
        <v>TRISH, PLEASE LET ME KNOW WHEN THIS IS A JOB OUT - THANKS, AMANDA                                                          RUN ALL MATERIAL-PER-KM</v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374779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>
        <f>IF($J$8="","",$J$8)</f>
        <v>10.3</v>
      </c>
      <c r="BG8" s="28"/>
      <c r="BH8" s="82" t="s">
        <v>28</v>
      </c>
      <c r="BI8" s="108">
        <f>IF($M$8="","",$M$8)</f>
        <v>0.18579999999999999</v>
      </c>
      <c r="BJ8" s="294" t="s">
        <v>29</v>
      </c>
      <c r="BK8" s="295"/>
      <c r="BL8" s="296">
        <f>IF($P$8="","",$P$8)</f>
        <v>167.22282023681379</v>
      </c>
      <c r="BM8" s="297"/>
      <c r="BN8" s="28"/>
      <c r="BO8" s="298" t="str">
        <f>IF($S$8="","",$S$8)</f>
        <v>TRISH, PLEASE LET ME KNOW WHEN THIS IS A JOB OUT - THANKS, AMANDA                                                          RUN ALL MATERIAL-PER-KM</v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374779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>
        <f>IF($J$8="","",$J$8)</f>
        <v>10.3</v>
      </c>
      <c r="CE8" s="28"/>
      <c r="CF8" s="82" t="s">
        <v>28</v>
      </c>
      <c r="CG8" s="108">
        <f>IF($M$8="","",$M$8)</f>
        <v>0.18579999999999999</v>
      </c>
      <c r="CH8" s="294" t="s">
        <v>29</v>
      </c>
      <c r="CI8" s="295"/>
      <c r="CJ8" s="296">
        <f>IF($P$8="","",$P$8)</f>
        <v>167.22282023681379</v>
      </c>
      <c r="CK8" s="297"/>
      <c r="CL8" s="28"/>
      <c r="CM8" s="298" t="str">
        <f>IF($S$8="","",$S$8)</f>
        <v>TRISH, PLEASE LET ME KNOW WHEN THIS IS A JOB OUT - THANKS, AMANDA                                                          RUN ALL MATERIAL-PER-KM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2200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77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2200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A01102-0030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2200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A01102-0030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2200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A01102-0030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2200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20.5</v>
      </c>
      <c r="AD14" s="118">
        <f t="shared" ref="AD14:AI14" si="0">F41</f>
        <v>21</v>
      </c>
      <c r="AE14" s="119">
        <f t="shared" si="0"/>
        <v>4130</v>
      </c>
      <c r="AF14" s="120">
        <f>H41</f>
        <v>4.1162643493187421</v>
      </c>
      <c r="AG14" s="118">
        <f t="shared" si="0"/>
        <v>35</v>
      </c>
      <c r="AH14" s="119">
        <f t="shared" si="0"/>
        <v>4130</v>
      </c>
      <c r="AI14" s="119">
        <f t="shared" si="0"/>
        <v>-1930</v>
      </c>
      <c r="AJ14" s="121">
        <f>L41</f>
        <v>6150</v>
      </c>
      <c r="AK14" s="64"/>
      <c r="AL14" s="264"/>
      <c r="AM14" s="265"/>
      <c r="AN14" s="266"/>
      <c r="AO14" s="267"/>
      <c r="AP14" s="268"/>
      <c r="AQ14" s="124">
        <f>S41</f>
        <v>14.5</v>
      </c>
      <c r="AR14" s="63"/>
      <c r="AS14" s="121">
        <f>U41</f>
        <v>91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20.5</v>
      </c>
      <c r="BB14" s="118">
        <f t="shared" ref="BB14" si="1">AD41</f>
        <v>21</v>
      </c>
      <c r="BC14" s="119">
        <f t="shared" ref="BC14" si="2">AE41</f>
        <v>4130</v>
      </c>
      <c r="BD14" s="120">
        <f>AF41</f>
        <v>4.1162643493187421</v>
      </c>
      <c r="BE14" s="118">
        <f t="shared" ref="BE14" si="3">AG41</f>
        <v>35</v>
      </c>
      <c r="BF14" s="119">
        <f t="shared" ref="BF14" si="4">AH41</f>
        <v>4130</v>
      </c>
      <c r="BG14" s="119">
        <f t="shared" ref="BG14" si="5">AI41</f>
        <v>-1930</v>
      </c>
      <c r="BH14" s="121">
        <f>AJ41</f>
        <v>6150</v>
      </c>
      <c r="BI14" s="64"/>
      <c r="BJ14" s="264"/>
      <c r="BK14" s="265"/>
      <c r="BL14" s="266"/>
      <c r="BM14" s="267"/>
      <c r="BN14" s="268"/>
      <c r="BO14" s="124">
        <f>AQ41</f>
        <v>14.5</v>
      </c>
      <c r="BP14" s="63"/>
      <c r="BQ14" s="121">
        <f>AS41</f>
        <v>91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20.5</v>
      </c>
      <c r="BZ14" s="118">
        <f t="shared" ref="BZ14" si="6">BB41</f>
        <v>21</v>
      </c>
      <c r="CA14" s="119">
        <f t="shared" ref="CA14" si="7">BC41</f>
        <v>4130</v>
      </c>
      <c r="CB14" s="120">
        <f>BD41</f>
        <v>4.1162643493187421</v>
      </c>
      <c r="CC14" s="118">
        <f t="shared" ref="CC14" si="8">BE41</f>
        <v>35</v>
      </c>
      <c r="CD14" s="119">
        <f t="shared" ref="CD14" si="9">BF41</f>
        <v>4130</v>
      </c>
      <c r="CE14" s="119">
        <f t="shared" ref="CE14" si="10">BG41</f>
        <v>-1930</v>
      </c>
      <c r="CF14" s="121">
        <f>BH41</f>
        <v>6150</v>
      </c>
      <c r="CG14" s="64"/>
      <c r="CH14" s="264"/>
      <c r="CI14" s="265"/>
      <c r="CJ14" s="266"/>
      <c r="CK14" s="267"/>
      <c r="CL14" s="268"/>
      <c r="CM14" s="124">
        <f>BO41</f>
        <v>14.5</v>
      </c>
      <c r="CN14" s="63"/>
      <c r="CO14" s="121">
        <f>BQ41</f>
        <v>91</v>
      </c>
      <c r="CP14" s="269" t="s">
        <v>45</v>
      </c>
      <c r="CQ14" s="270"/>
      <c r="CR14" s="270"/>
      <c r="CS14" s="271"/>
    </row>
    <row r="15" spans="2:97" ht="15" customHeight="1" x14ac:dyDescent="0.25">
      <c r="B15" s="137">
        <v>42193</v>
      </c>
      <c r="C15" s="159" t="s">
        <v>80</v>
      </c>
      <c r="D15" s="138">
        <v>3115</v>
      </c>
      <c r="E15" s="138">
        <v>0</v>
      </c>
      <c r="F15" s="141">
        <v>8</v>
      </c>
      <c r="G15" s="142">
        <v>0</v>
      </c>
      <c r="H15" s="98">
        <f>IF(G15="","",(IF($P$8=0,"",(G15/$M$6)/$P$8)))</f>
        <v>0</v>
      </c>
      <c r="I15" s="99">
        <f>IF(G15="","",(SUM(E15+F15+S15)))</f>
        <v>8</v>
      </c>
      <c r="J15" s="100">
        <f>SUM(G$14:G15)</f>
        <v>0</v>
      </c>
      <c r="K15" s="100">
        <f t="shared" ref="K15:K40" si="11">C$10-J15</f>
        <v>2200</v>
      </c>
      <c r="L15" s="101">
        <f>IF(G15="",0,$J$6*(I15-F15-S15))</f>
        <v>0</v>
      </c>
      <c r="M15" s="102">
        <f>G15</f>
        <v>0</v>
      </c>
      <c r="N15" s="240" t="str">
        <f>IF(L15=0,"",(M15/L15))</f>
        <v/>
      </c>
      <c r="O15" s="241"/>
      <c r="P15" s="432"/>
      <c r="Q15" s="433"/>
      <c r="R15" s="434"/>
      <c r="S15" s="144">
        <v>0</v>
      </c>
      <c r="T15" s="146">
        <v>0</v>
      </c>
      <c r="U15" s="146">
        <v>0</v>
      </c>
      <c r="V15" s="408"/>
      <c r="W15" s="409"/>
      <c r="X15" s="409"/>
      <c r="Y15" s="410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4130</v>
      </c>
      <c r="AI15" s="100">
        <f>C$10-AH15</f>
        <v>-1930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4130</v>
      </c>
      <c r="BG15" s="100">
        <f>$C$10-BF15</f>
        <v>-1930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4130</v>
      </c>
      <c r="CE15" s="100">
        <f>$C$10-CD15</f>
        <v>-1930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7">
        <v>42193</v>
      </c>
      <c r="C16" s="159" t="s">
        <v>80</v>
      </c>
      <c r="D16" s="138">
        <v>3115</v>
      </c>
      <c r="E16" s="138">
        <v>0</v>
      </c>
      <c r="F16" s="140">
        <v>8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2200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0" t="str">
        <f t="shared" ref="N16:N40" si="16">IF(L16=0,"",(M16/L16))</f>
        <v/>
      </c>
      <c r="O16" s="241"/>
      <c r="P16" s="432"/>
      <c r="Q16" s="433"/>
      <c r="R16" s="434"/>
      <c r="S16" s="144">
        <v>0</v>
      </c>
      <c r="T16" s="146">
        <v>0</v>
      </c>
      <c r="U16" s="146">
        <v>0</v>
      </c>
      <c r="V16" s="408" t="s">
        <v>81</v>
      </c>
      <c r="W16" s="409"/>
      <c r="X16" s="409"/>
      <c r="Y16" s="410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4130</v>
      </c>
      <c r="AI16" s="100">
        <f t="shared" ref="AI16:AI40" si="19">C$10-AH16</f>
        <v>-1930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4130</v>
      </c>
      <c r="BG16" s="100">
        <f t="shared" ref="BG16:BG40" si="25">$C$10-BF16</f>
        <v>-1930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4130</v>
      </c>
      <c r="CE16" s="100">
        <f t="shared" ref="CE16:CE40" si="31">$C$10-CD16</f>
        <v>-1930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7">
        <v>42194</v>
      </c>
      <c r="C17" s="159" t="s">
        <v>80</v>
      </c>
      <c r="D17" s="138">
        <v>3115</v>
      </c>
      <c r="E17" s="138">
        <v>2</v>
      </c>
      <c r="F17" s="140">
        <v>5</v>
      </c>
      <c r="G17" s="142">
        <v>300</v>
      </c>
      <c r="H17" s="98">
        <f t="shared" si="12"/>
        <v>0.29900225297714833</v>
      </c>
      <c r="I17" s="99">
        <f t="shared" si="13"/>
        <v>8</v>
      </c>
      <c r="J17" s="100">
        <f>SUM(G$14:G17)</f>
        <v>300</v>
      </c>
      <c r="K17" s="100">
        <f t="shared" si="11"/>
        <v>1900</v>
      </c>
      <c r="L17" s="101">
        <f t="shared" si="14"/>
        <v>600</v>
      </c>
      <c r="M17" s="102">
        <f t="shared" si="15"/>
        <v>300</v>
      </c>
      <c r="N17" s="240">
        <f t="shared" si="16"/>
        <v>0.5</v>
      </c>
      <c r="O17" s="241"/>
      <c r="P17" s="432"/>
      <c r="Q17" s="433"/>
      <c r="R17" s="434"/>
      <c r="S17" s="144">
        <v>1</v>
      </c>
      <c r="T17" s="146">
        <v>3</v>
      </c>
      <c r="U17" s="146">
        <v>0</v>
      </c>
      <c r="V17" s="408" t="s">
        <v>87</v>
      </c>
      <c r="W17" s="409"/>
      <c r="X17" s="409"/>
      <c r="Y17" s="410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4130</v>
      </c>
      <c r="AI17" s="100">
        <f t="shared" si="19"/>
        <v>-1930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4130</v>
      </c>
      <c r="BG17" s="100">
        <f t="shared" si="25"/>
        <v>-1930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4130</v>
      </c>
      <c r="CE17" s="100">
        <f t="shared" si="31"/>
        <v>-1930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7">
        <v>42195</v>
      </c>
      <c r="C18" s="159" t="s">
        <v>80</v>
      </c>
      <c r="D18" s="138">
        <v>3115</v>
      </c>
      <c r="E18" s="138">
        <v>8</v>
      </c>
      <c r="F18" s="140">
        <v>0</v>
      </c>
      <c r="G18" s="142">
        <v>1500</v>
      </c>
      <c r="H18" s="98">
        <f t="shared" si="12"/>
        <v>1.4950112648857419</v>
      </c>
      <c r="I18" s="99">
        <f t="shared" si="13"/>
        <v>8</v>
      </c>
      <c r="J18" s="100">
        <f>SUM(G$14:G18)</f>
        <v>1800</v>
      </c>
      <c r="K18" s="100">
        <f t="shared" si="11"/>
        <v>400</v>
      </c>
      <c r="L18" s="101">
        <f t="shared" si="14"/>
        <v>2400</v>
      </c>
      <c r="M18" s="102">
        <f t="shared" si="15"/>
        <v>1500</v>
      </c>
      <c r="N18" s="240">
        <f t="shared" si="16"/>
        <v>0.625</v>
      </c>
      <c r="O18" s="241"/>
      <c r="P18" s="432"/>
      <c r="Q18" s="433"/>
      <c r="R18" s="434"/>
      <c r="S18" s="144">
        <v>0</v>
      </c>
      <c r="T18" s="146">
        <v>0</v>
      </c>
      <c r="U18" s="146">
        <v>0</v>
      </c>
      <c r="V18" s="408" t="s">
        <v>89</v>
      </c>
      <c r="W18" s="409"/>
      <c r="X18" s="409"/>
      <c r="Y18" s="410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4130</v>
      </c>
      <c r="AI18" s="100">
        <f t="shared" si="19"/>
        <v>-1930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4130</v>
      </c>
      <c r="BG18" s="100">
        <f t="shared" si="25"/>
        <v>-1930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4130</v>
      </c>
      <c r="CE18" s="100">
        <f t="shared" si="31"/>
        <v>-1930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7">
        <v>42195</v>
      </c>
      <c r="C19" s="162" t="s">
        <v>90</v>
      </c>
      <c r="D19" s="138">
        <v>28295</v>
      </c>
      <c r="E19" s="138">
        <v>0</v>
      </c>
      <c r="F19" s="140">
        <v>0</v>
      </c>
      <c r="G19" s="142">
        <v>0</v>
      </c>
      <c r="H19" s="98">
        <f t="shared" si="12"/>
        <v>0</v>
      </c>
      <c r="I19" s="99">
        <f t="shared" si="13"/>
        <v>0</v>
      </c>
      <c r="J19" s="100">
        <f>SUM(G$14:G19)</f>
        <v>1800</v>
      </c>
      <c r="K19" s="100">
        <f t="shared" si="11"/>
        <v>400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>
        <v>499825</v>
      </c>
      <c r="Q19" s="433"/>
      <c r="R19" s="434"/>
      <c r="S19" s="144">
        <v>0</v>
      </c>
      <c r="T19" s="146">
        <v>0</v>
      </c>
      <c r="U19" s="146">
        <v>70</v>
      </c>
      <c r="V19" s="435" t="s">
        <v>91</v>
      </c>
      <c r="W19" s="436"/>
      <c r="X19" s="436"/>
      <c r="Y19" s="437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4130</v>
      </c>
      <c r="AI19" s="100">
        <f t="shared" si="19"/>
        <v>-1930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4130</v>
      </c>
      <c r="BG19" s="100">
        <f t="shared" si="25"/>
        <v>-1930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4130</v>
      </c>
      <c r="CE19" s="100">
        <f t="shared" si="31"/>
        <v>-1930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7">
        <v>42198</v>
      </c>
      <c r="C20" s="162" t="s">
        <v>90</v>
      </c>
      <c r="D20" s="138">
        <v>28295</v>
      </c>
      <c r="E20" s="138">
        <v>6</v>
      </c>
      <c r="F20" s="140">
        <v>0</v>
      </c>
      <c r="G20" s="142">
        <v>1380</v>
      </c>
      <c r="H20" s="98">
        <f t="shared" si="12"/>
        <v>1.3754103636948825</v>
      </c>
      <c r="I20" s="99">
        <f t="shared" si="13"/>
        <v>8</v>
      </c>
      <c r="J20" s="100">
        <f>SUM(G$14:G20)</f>
        <v>3180</v>
      </c>
      <c r="K20" s="100">
        <f t="shared" si="11"/>
        <v>-980</v>
      </c>
      <c r="L20" s="101">
        <f t="shared" si="14"/>
        <v>1800</v>
      </c>
      <c r="M20" s="102">
        <f t="shared" si="15"/>
        <v>1380</v>
      </c>
      <c r="N20" s="240">
        <f t="shared" si="16"/>
        <v>0.76666666666666672</v>
      </c>
      <c r="O20" s="241"/>
      <c r="P20" s="432">
        <v>499825</v>
      </c>
      <c r="Q20" s="433"/>
      <c r="R20" s="434"/>
      <c r="S20" s="144">
        <v>2</v>
      </c>
      <c r="T20" s="146">
        <v>4</v>
      </c>
      <c r="U20" s="146">
        <v>0</v>
      </c>
      <c r="V20" s="408" t="s">
        <v>93</v>
      </c>
      <c r="W20" s="409"/>
      <c r="X20" s="409"/>
      <c r="Y20" s="410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4130</v>
      </c>
      <c r="AI20" s="100">
        <f t="shared" si="19"/>
        <v>-1930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4130</v>
      </c>
      <c r="BG20" s="100">
        <f t="shared" si="25"/>
        <v>-1930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4130</v>
      </c>
      <c r="CE20" s="100">
        <f t="shared" si="31"/>
        <v>-1930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7">
        <v>42198</v>
      </c>
      <c r="C21" s="162" t="s">
        <v>94</v>
      </c>
      <c r="D21" s="138">
        <v>25028</v>
      </c>
      <c r="E21" s="138">
        <v>0</v>
      </c>
      <c r="F21" s="138">
        <v>0</v>
      </c>
      <c r="G21" s="142">
        <v>0</v>
      </c>
      <c r="H21" s="98">
        <f t="shared" si="12"/>
        <v>0</v>
      </c>
      <c r="I21" s="99">
        <f t="shared" si="13"/>
        <v>0</v>
      </c>
      <c r="J21" s="100">
        <f>SUM(G$14:G21)</f>
        <v>3180</v>
      </c>
      <c r="K21" s="100">
        <f t="shared" si="11"/>
        <v>-980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4">
        <v>0</v>
      </c>
      <c r="T21" s="146">
        <v>0</v>
      </c>
      <c r="U21" s="146">
        <v>0</v>
      </c>
      <c r="V21" s="408" t="s">
        <v>95</v>
      </c>
      <c r="W21" s="409"/>
      <c r="X21" s="409"/>
      <c r="Y21" s="410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4130</v>
      </c>
      <c r="AI21" s="100">
        <f t="shared" si="19"/>
        <v>-1930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4130</v>
      </c>
      <c r="BG21" s="100">
        <f t="shared" si="25"/>
        <v>-1930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4130</v>
      </c>
      <c r="CE21" s="100">
        <f t="shared" si="31"/>
        <v>-1930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7">
        <v>42199</v>
      </c>
      <c r="C22" s="162" t="s">
        <v>94</v>
      </c>
      <c r="D22" s="138">
        <v>25028</v>
      </c>
      <c r="E22" s="138">
        <v>0</v>
      </c>
      <c r="F22" s="138">
        <v>0</v>
      </c>
      <c r="G22" s="142">
        <v>0</v>
      </c>
      <c r="H22" s="98">
        <f t="shared" si="12"/>
        <v>0</v>
      </c>
      <c r="I22" s="99">
        <f t="shared" si="13"/>
        <v>0</v>
      </c>
      <c r="J22" s="100">
        <f>SUM(G$14:G22)</f>
        <v>3180</v>
      </c>
      <c r="K22" s="100">
        <f t="shared" si="11"/>
        <v>-980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4">
        <v>0</v>
      </c>
      <c r="T22" s="146">
        <v>0</v>
      </c>
      <c r="U22" s="146">
        <v>0</v>
      </c>
      <c r="V22" s="408" t="s">
        <v>95</v>
      </c>
      <c r="W22" s="409"/>
      <c r="X22" s="409"/>
      <c r="Y22" s="410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4130</v>
      </c>
      <c r="AI22" s="100">
        <f t="shared" si="19"/>
        <v>-1930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4130</v>
      </c>
      <c r="BG22" s="100">
        <f t="shared" si="25"/>
        <v>-1930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4130</v>
      </c>
      <c r="CE22" s="100">
        <f t="shared" si="31"/>
        <v>-1930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7">
        <v>42199</v>
      </c>
      <c r="C23" s="162" t="s">
        <v>80</v>
      </c>
      <c r="D23" s="138">
        <v>3115</v>
      </c>
      <c r="E23" s="138">
        <v>1.5</v>
      </c>
      <c r="F23" s="138">
        <v>0</v>
      </c>
      <c r="G23" s="142">
        <v>450</v>
      </c>
      <c r="H23" s="98">
        <f t="shared" si="12"/>
        <v>0.44850337946572255</v>
      </c>
      <c r="I23" s="99">
        <f t="shared" si="13"/>
        <v>8</v>
      </c>
      <c r="J23" s="100">
        <f>SUM(G$14:G23)</f>
        <v>3630</v>
      </c>
      <c r="K23" s="100">
        <f t="shared" si="11"/>
        <v>-1430</v>
      </c>
      <c r="L23" s="101">
        <f t="shared" si="14"/>
        <v>450</v>
      </c>
      <c r="M23" s="102">
        <f t="shared" si="15"/>
        <v>450</v>
      </c>
      <c r="N23" s="240">
        <f t="shared" si="16"/>
        <v>1</v>
      </c>
      <c r="O23" s="241"/>
      <c r="P23" s="432"/>
      <c r="Q23" s="433"/>
      <c r="R23" s="434"/>
      <c r="S23" s="144">
        <v>6.5</v>
      </c>
      <c r="T23" s="146">
        <v>4</v>
      </c>
      <c r="U23" s="146">
        <v>21</v>
      </c>
      <c r="V23" s="435" t="s">
        <v>97</v>
      </c>
      <c r="W23" s="436"/>
      <c r="X23" s="436"/>
      <c r="Y23" s="437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4130</v>
      </c>
      <c r="AI23" s="100">
        <f t="shared" si="19"/>
        <v>-1930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4130</v>
      </c>
      <c r="BG23" s="100">
        <f t="shared" si="25"/>
        <v>-1930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4130</v>
      </c>
      <c r="CE23" s="100">
        <f t="shared" si="31"/>
        <v>-1930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45">
        <v>42200</v>
      </c>
      <c r="C24" s="162" t="s">
        <v>94</v>
      </c>
      <c r="D24" s="146">
        <v>25028</v>
      </c>
      <c r="E24" s="146">
        <v>0</v>
      </c>
      <c r="F24" s="146">
        <v>0</v>
      </c>
      <c r="G24" s="150">
        <v>0</v>
      </c>
      <c r="H24" s="98">
        <f t="shared" si="12"/>
        <v>0</v>
      </c>
      <c r="I24" s="99">
        <f t="shared" si="13"/>
        <v>0</v>
      </c>
      <c r="J24" s="100">
        <f>SUM(G$14:G24)</f>
        <v>3630</v>
      </c>
      <c r="K24" s="100">
        <f t="shared" si="11"/>
        <v>-1430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4">
        <v>0</v>
      </c>
      <c r="T24" s="146">
        <v>0</v>
      </c>
      <c r="U24" s="146">
        <v>0</v>
      </c>
      <c r="V24" s="408" t="s">
        <v>96</v>
      </c>
      <c r="W24" s="409"/>
      <c r="X24" s="409"/>
      <c r="Y24" s="410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4130</v>
      </c>
      <c r="AI24" s="100">
        <f t="shared" si="19"/>
        <v>-1930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4130</v>
      </c>
      <c r="BG24" s="100">
        <f t="shared" si="25"/>
        <v>-1930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4130</v>
      </c>
      <c r="CE24" s="100">
        <f t="shared" si="31"/>
        <v>-1930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7">
        <v>42201</v>
      </c>
      <c r="C25" s="162" t="s">
        <v>80</v>
      </c>
      <c r="D25" s="138">
        <v>3115</v>
      </c>
      <c r="E25" s="138">
        <v>3</v>
      </c>
      <c r="F25" s="138">
        <v>0</v>
      </c>
      <c r="G25" s="142">
        <v>500</v>
      </c>
      <c r="H25" s="98">
        <f t="shared" si="12"/>
        <v>0.49833708829524725</v>
      </c>
      <c r="I25" s="99">
        <f t="shared" si="13"/>
        <v>8</v>
      </c>
      <c r="J25" s="100">
        <f>SUM(G$14:G25)</f>
        <v>4130</v>
      </c>
      <c r="K25" s="100">
        <f t="shared" si="11"/>
        <v>-1930</v>
      </c>
      <c r="L25" s="101">
        <f t="shared" si="14"/>
        <v>900</v>
      </c>
      <c r="M25" s="102">
        <f t="shared" si="15"/>
        <v>500</v>
      </c>
      <c r="N25" s="240">
        <f t="shared" si="16"/>
        <v>0.55555555555555558</v>
      </c>
      <c r="O25" s="241"/>
      <c r="P25" s="432">
        <v>499825</v>
      </c>
      <c r="Q25" s="433"/>
      <c r="R25" s="434"/>
      <c r="S25" s="144">
        <v>5</v>
      </c>
      <c r="T25" s="146">
        <v>4</v>
      </c>
      <c r="U25" s="146">
        <v>0</v>
      </c>
      <c r="V25" s="408" t="s">
        <v>98</v>
      </c>
      <c r="W25" s="409"/>
      <c r="X25" s="409"/>
      <c r="Y25" s="410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4130</v>
      </c>
      <c r="AI25" s="100">
        <f t="shared" si="19"/>
        <v>-1930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4130</v>
      </c>
      <c r="BG25" s="100">
        <f t="shared" si="25"/>
        <v>-1930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4130</v>
      </c>
      <c r="CE25" s="100">
        <f t="shared" si="31"/>
        <v>-1930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4130</v>
      </c>
      <c r="K26" s="100">
        <f t="shared" si="11"/>
        <v>-1930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4"/>
      <c r="T26" s="146"/>
      <c r="U26" s="146"/>
      <c r="V26" s="435" t="s">
        <v>99</v>
      </c>
      <c r="W26" s="436"/>
      <c r="X26" s="436"/>
      <c r="Y26" s="437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4130</v>
      </c>
      <c r="AI26" s="100">
        <f t="shared" si="19"/>
        <v>-1930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4130</v>
      </c>
      <c r="BG26" s="100">
        <f t="shared" si="25"/>
        <v>-1930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4130</v>
      </c>
      <c r="CE26" s="100">
        <f t="shared" si="31"/>
        <v>-1930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4130</v>
      </c>
      <c r="K27" s="100">
        <f t="shared" si="11"/>
        <v>-1930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4"/>
      <c r="T27" s="146"/>
      <c r="U27" s="146"/>
      <c r="V27" s="408" t="s">
        <v>100</v>
      </c>
      <c r="W27" s="409"/>
      <c r="X27" s="409"/>
      <c r="Y27" s="410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4130</v>
      </c>
      <c r="AI27" s="100">
        <f t="shared" si="19"/>
        <v>-1930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4130</v>
      </c>
      <c r="BG27" s="100">
        <f t="shared" si="25"/>
        <v>-1930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4130</v>
      </c>
      <c r="CE27" s="100">
        <f t="shared" si="31"/>
        <v>-1930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4130</v>
      </c>
      <c r="K28" s="100">
        <f t="shared" si="11"/>
        <v>-1930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4"/>
      <c r="T28" s="146"/>
      <c r="U28" s="146"/>
      <c r="V28" s="408"/>
      <c r="W28" s="409"/>
      <c r="X28" s="409"/>
      <c r="Y28" s="410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4130</v>
      </c>
      <c r="AI28" s="100">
        <f t="shared" si="19"/>
        <v>-1930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4130</v>
      </c>
      <c r="BG28" s="100">
        <f t="shared" si="25"/>
        <v>-1930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4130</v>
      </c>
      <c r="CE28" s="100">
        <f t="shared" si="31"/>
        <v>-1930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4130</v>
      </c>
      <c r="K29" s="100">
        <f t="shared" si="11"/>
        <v>-1930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4"/>
      <c r="T29" s="146"/>
      <c r="U29" s="146"/>
      <c r="V29" s="408"/>
      <c r="W29" s="409"/>
      <c r="X29" s="409"/>
      <c r="Y29" s="410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4130</v>
      </c>
      <c r="AI29" s="100">
        <f t="shared" si="19"/>
        <v>-1930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4130</v>
      </c>
      <c r="BG29" s="100">
        <f t="shared" si="25"/>
        <v>-1930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4130</v>
      </c>
      <c r="CE29" s="100">
        <f t="shared" si="31"/>
        <v>-1930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7"/>
      <c r="C30" s="143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4130</v>
      </c>
      <c r="K30" s="100">
        <f t="shared" si="11"/>
        <v>-1930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4"/>
      <c r="T30" s="146"/>
      <c r="U30" s="146"/>
      <c r="V30" s="408"/>
      <c r="W30" s="409"/>
      <c r="X30" s="409"/>
      <c r="Y30" s="410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4130</v>
      </c>
      <c r="AI30" s="100">
        <f t="shared" si="19"/>
        <v>-1930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4130</v>
      </c>
      <c r="BG30" s="100">
        <f t="shared" si="25"/>
        <v>-1930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4130</v>
      </c>
      <c r="CE30" s="100">
        <f t="shared" si="31"/>
        <v>-1930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7"/>
      <c r="C31" s="143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4130</v>
      </c>
      <c r="K31" s="100">
        <f t="shared" si="11"/>
        <v>-1930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4"/>
      <c r="T31" s="146"/>
      <c r="U31" s="146"/>
      <c r="V31" s="408"/>
      <c r="W31" s="409"/>
      <c r="X31" s="409"/>
      <c r="Y31" s="410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4130</v>
      </c>
      <c r="AI31" s="100">
        <f t="shared" si="19"/>
        <v>-1930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4130</v>
      </c>
      <c r="BG31" s="100">
        <f t="shared" si="25"/>
        <v>-1930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4130</v>
      </c>
      <c r="CE31" s="100">
        <f t="shared" si="31"/>
        <v>-1930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4130</v>
      </c>
      <c r="K32" s="100">
        <f t="shared" si="11"/>
        <v>-1930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4"/>
      <c r="T32" s="146"/>
      <c r="U32" s="146"/>
      <c r="V32" s="408"/>
      <c r="W32" s="409"/>
      <c r="X32" s="409"/>
      <c r="Y32" s="410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4130</v>
      </c>
      <c r="AI32" s="100">
        <f t="shared" si="19"/>
        <v>-1930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4130</v>
      </c>
      <c r="BG32" s="100">
        <f t="shared" si="25"/>
        <v>-1930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4130</v>
      </c>
      <c r="CE32" s="100">
        <f t="shared" si="31"/>
        <v>-1930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4130</v>
      </c>
      <c r="K33" s="100">
        <f t="shared" si="11"/>
        <v>-1930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4"/>
      <c r="T33" s="146"/>
      <c r="U33" s="146"/>
      <c r="V33" s="408"/>
      <c r="W33" s="409"/>
      <c r="X33" s="409"/>
      <c r="Y33" s="410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4130</v>
      </c>
      <c r="AI33" s="100">
        <f t="shared" si="19"/>
        <v>-1930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4130</v>
      </c>
      <c r="BG33" s="100">
        <f t="shared" si="25"/>
        <v>-1930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4130</v>
      </c>
      <c r="CE33" s="100">
        <f t="shared" si="31"/>
        <v>-1930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4130</v>
      </c>
      <c r="K34" s="100">
        <f t="shared" si="11"/>
        <v>-1930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4"/>
      <c r="T34" s="146"/>
      <c r="U34" s="146"/>
      <c r="V34" s="408"/>
      <c r="W34" s="409"/>
      <c r="X34" s="409"/>
      <c r="Y34" s="410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4130</v>
      </c>
      <c r="AI34" s="100">
        <f t="shared" si="19"/>
        <v>-1930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4130</v>
      </c>
      <c r="BG34" s="100">
        <f t="shared" si="25"/>
        <v>-1930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4130</v>
      </c>
      <c r="CE34" s="100">
        <f t="shared" si="31"/>
        <v>-1930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4130</v>
      </c>
      <c r="K35" s="100">
        <f t="shared" si="11"/>
        <v>-1930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4"/>
      <c r="T35" s="146"/>
      <c r="U35" s="146"/>
      <c r="V35" s="408"/>
      <c r="W35" s="409"/>
      <c r="X35" s="409"/>
      <c r="Y35" s="410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4130</v>
      </c>
      <c r="AI35" s="100">
        <f t="shared" si="19"/>
        <v>-1930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4130</v>
      </c>
      <c r="BG35" s="100">
        <f t="shared" si="25"/>
        <v>-1930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4130</v>
      </c>
      <c r="CE35" s="100">
        <f t="shared" si="31"/>
        <v>-1930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4130</v>
      </c>
      <c r="K36" s="100">
        <f t="shared" si="11"/>
        <v>-1930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4"/>
      <c r="T36" s="146"/>
      <c r="U36" s="146"/>
      <c r="V36" s="408"/>
      <c r="W36" s="409"/>
      <c r="X36" s="409"/>
      <c r="Y36" s="410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4130</v>
      </c>
      <c r="AI36" s="100">
        <f t="shared" si="19"/>
        <v>-1930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4130</v>
      </c>
      <c r="BG36" s="100">
        <f t="shared" si="25"/>
        <v>-1930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4130</v>
      </c>
      <c r="CE36" s="100">
        <f t="shared" si="31"/>
        <v>-1930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4130</v>
      </c>
      <c r="K37" s="100">
        <f t="shared" si="11"/>
        <v>-1930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4"/>
      <c r="T37" s="146"/>
      <c r="U37" s="146"/>
      <c r="V37" s="408"/>
      <c r="W37" s="409"/>
      <c r="X37" s="409"/>
      <c r="Y37" s="410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4130</v>
      </c>
      <c r="AI37" s="100">
        <f t="shared" si="19"/>
        <v>-1930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4130</v>
      </c>
      <c r="BG37" s="100">
        <f t="shared" si="25"/>
        <v>-1930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4130</v>
      </c>
      <c r="CE37" s="100">
        <f t="shared" si="31"/>
        <v>-1930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4130</v>
      </c>
      <c r="K38" s="100">
        <f t="shared" si="11"/>
        <v>-1930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4"/>
      <c r="T38" s="146"/>
      <c r="U38" s="146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4130</v>
      </c>
      <c r="AI38" s="100">
        <f t="shared" si="19"/>
        <v>-1930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4130</v>
      </c>
      <c r="BG38" s="100">
        <f t="shared" si="25"/>
        <v>-1930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4130</v>
      </c>
      <c r="CE38" s="100">
        <f t="shared" si="31"/>
        <v>-1930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4130</v>
      </c>
      <c r="K39" s="100">
        <f t="shared" si="11"/>
        <v>-1930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4130</v>
      </c>
      <c r="AI39" s="100">
        <f t="shared" si="19"/>
        <v>-1930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4130</v>
      </c>
      <c r="BG39" s="100">
        <f t="shared" si="25"/>
        <v>-1930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4130</v>
      </c>
      <c r="CE39" s="100">
        <f t="shared" si="31"/>
        <v>-1930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4130</v>
      </c>
      <c r="K40" s="100">
        <f t="shared" si="11"/>
        <v>-1930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4130</v>
      </c>
      <c r="AI40" s="100">
        <f t="shared" si="19"/>
        <v>-1930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4130</v>
      </c>
      <c r="BG40" s="100">
        <f t="shared" si="25"/>
        <v>-1930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4130</v>
      </c>
      <c r="CE40" s="100">
        <f t="shared" si="31"/>
        <v>-1930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20.5</v>
      </c>
      <c r="F41" s="114">
        <f>SUM(F15:F40)</f>
        <v>21</v>
      </c>
      <c r="G41" s="115">
        <f>SUM(G15:G40)</f>
        <v>4130</v>
      </c>
      <c r="H41" s="116">
        <f>SUM(H15:H40)</f>
        <v>4.1162643493187421</v>
      </c>
      <c r="I41" s="114">
        <f>IF(X4="",0,(SUM(I15:I40)-X4))</f>
        <v>35</v>
      </c>
      <c r="J41" s="115">
        <f>J40</f>
        <v>4130</v>
      </c>
      <c r="K41" s="115">
        <f>K40</f>
        <v>-1930</v>
      </c>
      <c r="L41" s="114">
        <f>SUM(L15:L40)</f>
        <v>6150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14.5</v>
      </c>
      <c r="T41" s="111"/>
      <c r="U41" s="123">
        <f>SUM(U15:U40)</f>
        <v>91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20.5</v>
      </c>
      <c r="AD41" s="114">
        <f>SUM(AD14:AD40)</f>
        <v>21</v>
      </c>
      <c r="AE41" s="115">
        <f>SUM(AE14:AE40)</f>
        <v>4130</v>
      </c>
      <c r="AF41" s="116">
        <f>SUM(AF14:AF40)</f>
        <v>4.1162643493187421</v>
      </c>
      <c r="AG41" s="114">
        <f>SUM(AG14:AG40)</f>
        <v>35</v>
      </c>
      <c r="AH41" s="115">
        <f>AH40</f>
        <v>4130</v>
      </c>
      <c r="AI41" s="115">
        <f>AI40</f>
        <v>-1930</v>
      </c>
      <c r="AJ41" s="114">
        <f>SUM(AJ14:AJ40)</f>
        <v>6150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14.5</v>
      </c>
      <c r="AR41" s="68"/>
      <c r="AS41" s="125">
        <f>SUM(AS14:AS40)</f>
        <v>91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20.5</v>
      </c>
      <c r="BB41" s="114">
        <f>SUM(BB14:BB40)</f>
        <v>21</v>
      </c>
      <c r="BC41" s="115">
        <f>SUM(BC14:BC40)</f>
        <v>4130</v>
      </c>
      <c r="BD41" s="116">
        <f>SUM(BD14:BD40)</f>
        <v>4.1162643493187421</v>
      </c>
      <c r="BE41" s="114">
        <f>SUM(BE14:BE40)</f>
        <v>35</v>
      </c>
      <c r="BF41" s="115">
        <f>BF40</f>
        <v>4130</v>
      </c>
      <c r="BG41" s="115">
        <f>BG40</f>
        <v>-1930</v>
      </c>
      <c r="BH41" s="114">
        <f>SUM(BH14:BH40)</f>
        <v>6150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14.5</v>
      </c>
      <c r="BP41" s="114"/>
      <c r="BQ41" s="125">
        <f>SUM(BQ14:BQ40)</f>
        <v>91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20.5</v>
      </c>
      <c r="BZ41" s="114">
        <f>SUM(BZ14:BZ40)</f>
        <v>21</v>
      </c>
      <c r="CA41" s="115">
        <f>SUM(CA14:CA40)</f>
        <v>4130</v>
      </c>
      <c r="CB41" s="116">
        <f>SUM(CB14:CB40)</f>
        <v>4.1162643493187421</v>
      </c>
      <c r="CC41" s="114">
        <f>SUM(CC14:CC40)</f>
        <v>35</v>
      </c>
      <c r="CD41" s="115">
        <f>CD40</f>
        <v>4130</v>
      </c>
      <c r="CE41" s="115">
        <f>CE40</f>
        <v>-1930</v>
      </c>
      <c r="CF41" s="114">
        <f>SUM(CF14:CF40)</f>
        <v>6150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14.5</v>
      </c>
      <c r="CN41" s="114"/>
      <c r="CO41" s="125">
        <f>SUM(CO14:CO40)</f>
        <v>91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>
        <f>IF(CF41=0,"",CF41)</f>
        <v>6150</v>
      </c>
      <c r="E43" s="170" t="s">
        <v>58</v>
      </c>
      <c r="F43" s="170"/>
      <c r="G43" s="171"/>
      <c r="H43" s="79">
        <v>3908</v>
      </c>
      <c r="I43" s="80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6150</v>
      </c>
      <c r="AC43" s="170" t="s">
        <v>58</v>
      </c>
      <c r="AD43" s="170"/>
      <c r="AE43" s="171"/>
      <c r="AF43" s="132">
        <f>IF($H$43="","",$H$43)</f>
        <v>3908</v>
      </c>
      <c r="AG43" s="80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6150</v>
      </c>
      <c r="BA43" s="170" t="s">
        <v>58</v>
      </c>
      <c r="BB43" s="170"/>
      <c r="BC43" s="171"/>
      <c r="BD43" s="132">
        <f>IF($H$43="","",$H$43)</f>
        <v>3908</v>
      </c>
      <c r="BE43" s="80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6150</v>
      </c>
      <c r="BY43" s="170" t="s">
        <v>58</v>
      </c>
      <c r="BZ43" s="170"/>
      <c r="CA43" s="171"/>
      <c r="CB43" s="132">
        <f>IF($H$43="","",$H$43)</f>
        <v>3908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>
        <f>IF(D43="","",(D45/D43))</f>
        <v>0.67154471544715444</v>
      </c>
      <c r="E44" s="163" t="s">
        <v>54</v>
      </c>
      <c r="F44" s="163"/>
      <c r="G44" s="164"/>
      <c r="H44" s="92">
        <f>IF(CO41=0,"",CO41)</f>
        <v>91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0.67154471544715444</v>
      </c>
      <c r="AC44" s="163" t="s">
        <v>54</v>
      </c>
      <c r="AD44" s="163"/>
      <c r="AE44" s="164"/>
      <c r="AF44" s="92">
        <f>IF($H$44="","",$H$44)</f>
        <v>91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0.67154471544715444</v>
      </c>
      <c r="BA44" s="163" t="s">
        <v>54</v>
      </c>
      <c r="BB44" s="163"/>
      <c r="BC44" s="164"/>
      <c r="BD44" s="92">
        <f>IF($H$44="","",$H$44)</f>
        <v>91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0.67154471544715444</v>
      </c>
      <c r="BY44" s="163" t="s">
        <v>54</v>
      </c>
      <c r="BZ44" s="163"/>
      <c r="CA44" s="164"/>
      <c r="CB44" s="92">
        <f>IF($H$44="","",$H$44)</f>
        <v>91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>
        <f>IF(CA41=0,"",CA41)</f>
        <v>4130</v>
      </c>
      <c r="E45" s="163" t="s">
        <v>55</v>
      </c>
      <c r="F45" s="163"/>
      <c r="G45" s="164"/>
      <c r="H45" s="92">
        <f>IF(P4="","",(P4*2))</f>
        <v>36</v>
      </c>
      <c r="I45" s="71">
        <v>3</v>
      </c>
      <c r="J45" s="209" t="s">
        <v>34</v>
      </c>
      <c r="K45" s="210"/>
      <c r="L45" s="96">
        <f>$CF$45</f>
        <v>1</v>
      </c>
      <c r="M45" s="384">
        <v>42193</v>
      </c>
      <c r="N45" s="385"/>
      <c r="O45" s="411" t="s">
        <v>82</v>
      </c>
      <c r="P45" s="412"/>
      <c r="Q45" s="396" t="s">
        <v>83</v>
      </c>
      <c r="R45" s="397"/>
      <c r="S45" s="396" t="s">
        <v>84</v>
      </c>
      <c r="T45" s="397"/>
      <c r="U45" s="396" t="s">
        <v>85</v>
      </c>
      <c r="V45" s="397"/>
      <c r="W45" s="413" t="s">
        <v>86</v>
      </c>
      <c r="X45" s="414"/>
      <c r="Y45" s="415"/>
      <c r="Z45" s="207" t="s">
        <v>60</v>
      </c>
      <c r="AA45" s="208"/>
      <c r="AB45" s="92">
        <f>IF($D$45="","",$D$45)</f>
        <v>4130</v>
      </c>
      <c r="AC45" s="163" t="s">
        <v>55</v>
      </c>
      <c r="AD45" s="163"/>
      <c r="AE45" s="164"/>
      <c r="AF45" s="92">
        <f>IF($H$45="","",$H$45)</f>
        <v>36</v>
      </c>
      <c r="AG45" s="71">
        <v>3</v>
      </c>
      <c r="AH45" s="209" t="s">
        <v>34</v>
      </c>
      <c r="AI45" s="210"/>
      <c r="AJ45" s="96">
        <f>$CF$45</f>
        <v>1</v>
      </c>
      <c r="AK45" s="211">
        <f>IF($M$45="","",$M$45)</f>
        <v>42193</v>
      </c>
      <c r="AL45" s="212"/>
      <c r="AM45" s="186" t="str">
        <f>IF($O$45="","",$O$45)</f>
        <v>205 pm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VG</v>
      </c>
      <c r="AT45" s="189"/>
      <c r="AU45" s="190" t="str">
        <f>IF($W$45="","",$W$45)</f>
        <v>step on 15° x035</v>
      </c>
      <c r="AV45" s="191"/>
      <c r="AW45" s="192"/>
      <c r="AX45" s="207" t="s">
        <v>60</v>
      </c>
      <c r="AY45" s="208"/>
      <c r="AZ45" s="92">
        <f>IF($D$45="","",$D$45)</f>
        <v>4130</v>
      </c>
      <c r="BA45" s="163" t="s">
        <v>55</v>
      </c>
      <c r="BB45" s="163"/>
      <c r="BC45" s="164"/>
      <c r="BD45" s="92">
        <f>IF($H$45="","",$H$45)</f>
        <v>36</v>
      </c>
      <c r="BE45" s="71">
        <v>3</v>
      </c>
      <c r="BF45" s="209" t="s">
        <v>34</v>
      </c>
      <c r="BG45" s="210"/>
      <c r="BH45" s="96">
        <f>$CF$45</f>
        <v>1</v>
      </c>
      <c r="BI45" s="211">
        <f>IF($M$45="","",$M$45)</f>
        <v>42193</v>
      </c>
      <c r="BJ45" s="212"/>
      <c r="BK45" s="186" t="str">
        <f>IF($O$45="","",$O$45)</f>
        <v>205 pm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VG</v>
      </c>
      <c r="BR45" s="189"/>
      <c r="BS45" s="190" t="str">
        <f>IF($W$45="","",$W$45)</f>
        <v>step on 15° x035</v>
      </c>
      <c r="BT45" s="191"/>
      <c r="BU45" s="192"/>
      <c r="BV45" s="207" t="s">
        <v>60</v>
      </c>
      <c r="BW45" s="208"/>
      <c r="BX45" s="92">
        <f>IF($D$45="","",$D$45)</f>
        <v>4130</v>
      </c>
      <c r="BY45" s="163" t="s">
        <v>55</v>
      </c>
      <c r="BZ45" s="163"/>
      <c r="CA45" s="164"/>
      <c r="CB45" s="92">
        <f>IF($H$45="","",$H$45)</f>
        <v>36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211">
        <f>IF($M$45="","",$M$45)</f>
        <v>42193</v>
      </c>
      <c r="CH45" s="212"/>
      <c r="CI45" s="186" t="str">
        <f>IF($O$45="","",$O$45)</f>
        <v>205 pm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VG</v>
      </c>
      <c r="CP45" s="189"/>
      <c r="CQ45" s="190" t="str">
        <f>IF($W$45="","",$W$45)</f>
        <v>step on 15° x035</v>
      </c>
      <c r="CR45" s="191"/>
      <c r="CS45" s="192"/>
    </row>
    <row r="46" spans="2:97" ht="20.25" customHeight="1" x14ac:dyDescent="0.25">
      <c r="B46" s="153"/>
      <c r="C46" s="154"/>
      <c r="D46" s="155"/>
      <c r="E46" s="163" t="s">
        <v>56</v>
      </c>
      <c r="F46" s="163"/>
      <c r="G46" s="164"/>
      <c r="H46" s="92">
        <f>IF(D45="","",((H43+H44+H45)-D45))</f>
        <v>-95</v>
      </c>
      <c r="I46" s="71">
        <v>4</v>
      </c>
      <c r="J46" s="193" t="s">
        <v>37</v>
      </c>
      <c r="K46" s="194"/>
      <c r="L46" s="96">
        <f>$CF$46</f>
        <v>13.5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-95</v>
      </c>
      <c r="AG46" s="71">
        <v>4</v>
      </c>
      <c r="AH46" s="193" t="s">
        <v>37</v>
      </c>
      <c r="AI46" s="194"/>
      <c r="AJ46" s="96">
        <f>$CF$46</f>
        <v>13.5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-95</v>
      </c>
      <c r="BE46" s="71">
        <v>4</v>
      </c>
      <c r="BF46" s="193" t="s">
        <v>37</v>
      </c>
      <c r="BG46" s="194"/>
      <c r="BH46" s="96">
        <f>$CF$46</f>
        <v>13.5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-95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13.5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6"/>
      <c r="C47" s="157"/>
      <c r="D47" s="158"/>
      <c r="E47" s="165" t="s">
        <v>57</v>
      </c>
      <c r="F47" s="166"/>
      <c r="G47" s="167"/>
      <c r="H47" s="93">
        <f>IF(H46="","",(IF(H46&gt;0,(H46*M8)*(-1),ABS(H46*M8))))</f>
        <v>17.651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17.651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17.651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17.651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2015-07-20T17:32:30Z</dcterms:modified>
</cp:coreProperties>
</file>