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H19" i="51" s="1"/>
  <c r="CF20" i="51"/>
  <c r="CF21" i="51"/>
  <c r="CH21" i="51" s="1"/>
  <c r="CF22" i="51"/>
  <c r="CH22" i="51" s="1"/>
  <c r="CF23" i="51"/>
  <c r="CF24" i="51"/>
  <c r="CF25" i="51"/>
  <c r="CH25" i="51" s="1"/>
  <c r="CF26" i="51"/>
  <c r="CH26" i="51" s="1"/>
  <c r="CF27" i="51"/>
  <c r="CH27" i="51" s="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9" i="51"/>
  <c r="AH31" i="51"/>
  <c r="AH37" i="51"/>
  <c r="AH21" i="51"/>
  <c r="AH23" i="51"/>
  <c r="AN8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39" i="51"/>
  <c r="BF33" i="51" l="1"/>
  <c r="BF30" i="51"/>
  <c r="BF17" i="51"/>
  <c r="BF20" i="51"/>
  <c r="BF15" i="51"/>
  <c r="BF28" i="51"/>
  <c r="BF29" i="51"/>
  <c r="BF34" i="51"/>
  <c r="BF18" i="51"/>
  <c r="BF25" i="51"/>
  <c r="BF38" i="51"/>
  <c r="BF22" i="51"/>
  <c r="BF37" i="51"/>
  <c r="BF23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38" i="51" l="1"/>
  <c r="CD27" i="51"/>
  <c r="CD28" i="51"/>
  <c r="CA41" i="51"/>
  <c r="D45" i="51" s="1"/>
  <c r="AZ45" i="51" s="1"/>
  <c r="CD22" i="5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B45" i="51"/>
  <c r="BX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<sst xmlns="http://schemas.openxmlformats.org/spreadsheetml/2006/main" count="336" uniqueCount="105">
  <si>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</si>
  <si>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</si>
  <si>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</si>
  <si>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</si>
  <si>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</si>
  <si>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</si>
  <si>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</si>
  <si>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</si>
  <si>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</si>
  <si>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</si>
  <si>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</si>
  <si>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</si>
  <si>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</si>
  <si>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</si>
  <si>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</si>
  <si>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</si>
  <si>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</si>
  <si>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</si>
  <si>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</si>
  <si>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</si>
  <si>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</si>
  <si>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</si>
  <si>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</si>
  <si>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</si>
  <si>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</si>
  <si>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</si>
  <si>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</si>
  <si>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</si>
  <si>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</si>
  <si>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</si>
  <si>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</si>
  <si>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</si>
  <si>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</si>
  <si>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</si>
  <si>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</si>
  <si>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</si>
  <si>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</si>
  <si>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</si>
  <si>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</si>
  <si>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</si>
  <si>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</si>
  <si>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</si>
  <si>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</si>
  <si>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</si>
  <si>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</si>
  <si>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</si>
  <si>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</si>
  <si>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</si>
  <si>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</si>
  <si>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</si>
  <si>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</si>
  <si>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</si>
  <si>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</si>
  <si>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</si>
  <si>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</si>
  <si>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</si>
  <si>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</si>
  <si>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</si>
  <si>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</si>
  <si>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</si>
  <si>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</si>
  <si>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</si>
  <si>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</si>
  <si>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</si>
  <si>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</si>
  <si>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</si>
  <si>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</si>
  <si>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</si>
  <si>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</si>
  <si>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</si>
  <si>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</si>
  <si>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</si>
  <si>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</si>
  <si>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</si>
  <si>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</si>
  <si>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</si>
  <si>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</si>
  <si>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143352-1-C</t>
  </si>
  <si>
    <t>A01102-0030</t>
  </si>
  <si>
    <t xml:space="preserve"> Standard      1-1/4     </t>
  </si>
  <si>
    <t>A2</t>
  </si>
  <si>
    <t>NB</t>
  </si>
  <si>
    <t>Wrk on threads A3/stack parts on A3</t>
  </si>
  <si>
    <t>Stack parts on A3/wrk A3/1/2 day vac</t>
  </si>
  <si>
    <t>ZE</t>
  </si>
  <si>
    <t>8hrs in packing</t>
  </si>
  <si>
    <t>Clean/mvd to A3 set-up</t>
  </si>
  <si>
    <t>B</t>
  </si>
  <si>
    <t>Work on A3 set-up</t>
  </si>
  <si>
    <t>Gary</t>
  </si>
  <si>
    <t>Form tool needs re-worked</t>
  </si>
  <si>
    <t>Fair</t>
  </si>
  <si>
    <t>115pm</t>
  </si>
  <si>
    <t xml:space="preserve">no </t>
  </si>
  <si>
    <t>yes</t>
  </si>
  <si>
    <t>VG</t>
  </si>
  <si>
    <t>205pm</t>
  </si>
  <si>
    <t>ok</t>
  </si>
  <si>
    <t>Adj made</t>
  </si>
  <si>
    <t>Short parts for 6hrs</t>
  </si>
  <si>
    <t>Sort parts 1.5hrs/mvd to CNC/fix collet</t>
  </si>
  <si>
    <t>Steve</t>
  </si>
  <si>
    <t>Sort parts 6hrs/packing 2hrs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</si>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</sst>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1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P31" sqref="P31:R31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0" t="s">
        <v>80</v>
      </c>
      <c r="K2" s="21"/>
      <c r="L2" s="351" t="s">
        <v>76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A2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A2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A2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16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2" t="s">
        <v>87</v>
      </c>
      <c r="K4" s="4"/>
      <c r="L4" s="81" t="s">
        <v>27</v>
      </c>
      <c r="M4" s="50">
        <v>31.07</v>
      </c>
      <c r="N4" s="358" t="s">
        <v>14</v>
      </c>
      <c r="O4" s="359"/>
      <c r="P4" s="297">
        <f>IF(M6="","",(ROUNDUP((C10*M8/M4/M6),0)*M6))</f>
        <v>6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33.5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B</v>
      </c>
      <c r="AI4" s="4"/>
      <c r="AJ4" s="81" t="s">
        <v>27</v>
      </c>
      <c r="AK4" s="106">
        <f>IF($M$4="","",$M$4)</f>
        <v>31.07</v>
      </c>
      <c r="AL4" s="358" t="s">
        <v>14</v>
      </c>
      <c r="AM4" s="359"/>
      <c r="AN4" s="297">
        <f>IF($P$4="","",$P$4)</f>
        <v>6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33.5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B</v>
      </c>
      <c r="BG4" s="4"/>
      <c r="BH4" s="81" t="s">
        <v>27</v>
      </c>
      <c r="BI4" s="106">
        <f>IF($M$4="","",$M$4)</f>
        <v>31.07</v>
      </c>
      <c r="BJ4" s="358" t="s">
        <v>14</v>
      </c>
      <c r="BK4" s="359"/>
      <c r="BL4" s="297">
        <f>IF($P$4="","",$P$4)</f>
        <v>6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33.5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B</v>
      </c>
      <c r="CE4" s="4"/>
      <c r="CF4" s="81" t="s">
        <v>27</v>
      </c>
      <c r="CG4" s="106">
        <f>IF($M$4="","",$M$4)</f>
        <v>31.07</v>
      </c>
      <c r="CH4" s="358" t="s">
        <v>14</v>
      </c>
      <c r="CI4" s="359"/>
      <c r="CJ4" s="297">
        <f>IF($P$4="","",$P$4)</f>
        <v>6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33.5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4" t="s">
        <v>77</v>
      </c>
      <c r="D6" s="425"/>
      <c r="E6" s="426"/>
      <c r="F6" s="4"/>
      <c r="G6" s="39"/>
      <c r="H6" s="325" t="s">
        <v>21</v>
      </c>
      <c r="I6" s="326"/>
      <c r="J6" s="129">
        <v>300</v>
      </c>
      <c r="K6" s="4"/>
      <c r="L6" s="82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0.47761194029850745</v>
      </c>
      <c r="Y6" s="29"/>
      <c r="Z6" s="77" t="s">
        <v>62</v>
      </c>
      <c r="AA6" s="322" t="str">
        <f>IF($C$6="","",$C$6)</f>
        <v>143352-1-C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300</v>
      </c>
      <c r="AI6" s="4"/>
      <c r="AJ6" s="82" t="s">
        <v>69</v>
      </c>
      <c r="AK6" s="106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0.47761194029850745</v>
      </c>
      <c r="AW6" s="29"/>
      <c r="AX6" s="77" t="s">
        <v>62</v>
      </c>
      <c r="AY6" s="322" t="str">
        <f>IF($C$6="","",$C$6)</f>
        <v>143352-1-C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300</v>
      </c>
      <c r="BG6" s="4"/>
      <c r="BH6" s="82" t="s">
        <v>69</v>
      </c>
      <c r="BI6" s="106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0.47761194029850745</v>
      </c>
      <c r="BU6" s="29"/>
      <c r="BV6" s="77" t="s">
        <v>62</v>
      </c>
      <c r="BW6" s="322" t="str">
        <f>IF($C$6="","",$C$6)</f>
        <v>143352-1-C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300</v>
      </c>
      <c r="CE6" s="4"/>
      <c r="CF6" s="82" t="s">
        <v>69</v>
      </c>
      <c r="CG6" s="106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0.47761194029850745</v>
      </c>
      <c r="CS6" s="29"/>
    </row>
    <row r="7" spans="2:97" ht="10.5" customHeight="1" x14ac:dyDescent="0.2">
      <c r="B7" s="60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0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0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0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5" t="s">
        <v>64</v>
      </c>
      <c r="C8" s="370">
        <v>374778</v>
      </c>
      <c r="D8" s="370"/>
      <c r="E8" s="371"/>
      <c r="F8" s="364"/>
      <c r="G8" s="365"/>
      <c r="H8" s="293" t="s">
        <v>79</v>
      </c>
      <c r="I8" s="294"/>
      <c r="J8" s="131">
        <v>10.33</v>
      </c>
      <c r="K8" s="28"/>
      <c r="L8" s="81" t="s">
        <v>28</v>
      </c>
      <c r="M8" s="159">
        <v>0.18579999999999999</v>
      </c>
      <c r="N8" s="295" t="s">
        <v>29</v>
      </c>
      <c r="O8" s="296"/>
      <c r="P8" s="297">
        <f>IF(M8="","",M4/M8)</f>
        <v>167.22282023681379</v>
      </c>
      <c r="Q8" s="298"/>
      <c r="R8" s="28"/>
      <c r="S8" s="372"/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374778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10.33</v>
      </c>
      <c r="AI8" s="28"/>
      <c r="AJ8" s="81" t="s">
        <v>28</v>
      </c>
      <c r="AK8" s="107">
        <f>IF($M$8="","",$M$8)</f>
        <v>0.18579999999999999</v>
      </c>
      <c r="AL8" s="295" t="s">
        <v>29</v>
      </c>
      <c r="AM8" s="296"/>
      <c r="AN8" s="297">
        <f>IF($P$8="","",$P$8)</f>
        <v>167.22282023681379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374778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10.33</v>
      </c>
      <c r="BG8" s="28"/>
      <c r="BH8" s="81" t="s">
        <v>28</v>
      </c>
      <c r="BI8" s="107">
        <f>IF($M$8="","",$M$8)</f>
        <v>0.18579999999999999</v>
      </c>
      <c r="BJ8" s="295" t="s">
        <v>29</v>
      </c>
      <c r="BK8" s="296"/>
      <c r="BL8" s="297">
        <f>IF($P$8="","",$P$8)</f>
        <v>167.22282023681379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374778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10.33</v>
      </c>
      <c r="CE8" s="28"/>
      <c r="CF8" s="81" t="s">
        <v>28</v>
      </c>
      <c r="CG8" s="107">
        <f>IF($M$8="","",$M$8)</f>
        <v>0.18579999999999999</v>
      </c>
      <c r="CH8" s="295" t="s">
        <v>29</v>
      </c>
      <c r="CI8" s="296"/>
      <c r="CJ8" s="297">
        <f>IF($P$8="","",$P$8)</f>
        <v>167.22282023681379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6" t="s">
        <v>63</v>
      </c>
      <c r="C10" s="417">
        <v>1000</v>
      </c>
      <c r="D10" s="417"/>
      <c r="E10" s="418"/>
      <c r="F10" s="362"/>
      <c r="G10" s="363"/>
      <c r="H10" s="293" t="s">
        <v>49</v>
      </c>
      <c r="I10" s="294"/>
      <c r="J10" s="132"/>
      <c r="K10" s="72"/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1000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4" t="str">
        <f>IF($J$10="","",$J$10)</f>
        <v/>
      </c>
      <c r="AI10" s="108" t="str">
        <f>IF($K$10="","",$K$10)</f>
        <v/>
      </c>
      <c r="AJ10" s="317" t="s">
        <v>41</v>
      </c>
      <c r="AK10" s="318"/>
      <c r="AL10" s="319" t="str">
        <f>IF($N$10="","",$N$10)</f>
        <v>A01102-0030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1000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4" t="str">
        <f>IF($J$10="","",$J$10)</f>
        <v/>
      </c>
      <c r="BG10" s="108" t="str">
        <f>IF($K$10="","",$K$10)</f>
        <v/>
      </c>
      <c r="BH10" s="317" t="s">
        <v>41</v>
      </c>
      <c r="BI10" s="318"/>
      <c r="BJ10" s="319" t="str">
        <f>IF($N$10="","",$N$10)</f>
        <v>A01102-0030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1000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4" t="str">
        <f>IF($J$10="","",$J$10)</f>
        <v/>
      </c>
      <c r="CE10" s="108" t="str">
        <f>IF($K$10="","",$K$10)</f>
        <v/>
      </c>
      <c r="CF10" s="317" t="s">
        <v>41</v>
      </c>
      <c r="CG10" s="318"/>
      <c r="CH10" s="319" t="str">
        <f>IF($N$10="","",$N$10)</f>
        <v>A01102-0030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4">
        <v>0</v>
      </c>
      <c r="K14" s="64">
        <f>C$10</f>
        <v>1000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5</v>
      </c>
      <c r="AD14" s="117">
        <f t="shared" ref="AD14:AI14" si="0">F41</f>
        <v>33.5</v>
      </c>
      <c r="AE14" s="118">
        <f t="shared" si="0"/>
        <v>1350</v>
      </c>
      <c r="AF14" s="119">
        <f>H41</f>
        <v>1.3455101383971675</v>
      </c>
      <c r="AG14" s="117">
        <f t="shared" si="0"/>
        <v>28</v>
      </c>
      <c r="AH14" s="118">
        <f t="shared" si="0"/>
        <v>1350</v>
      </c>
      <c r="AI14" s="118">
        <f t="shared" si="0"/>
        <v>-350</v>
      </c>
      <c r="AJ14" s="120">
        <f>L41</f>
        <v>1500</v>
      </c>
      <c r="AK14" s="63"/>
      <c r="AL14" s="265"/>
      <c r="AM14" s="266"/>
      <c r="AN14" s="267"/>
      <c r="AO14" s="268"/>
      <c r="AP14" s="269"/>
      <c r="AQ14" s="123">
        <f>S41</f>
        <v>23</v>
      </c>
      <c r="AR14" s="62"/>
      <c r="AS14" s="120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5</v>
      </c>
      <c r="BB14" s="117">
        <f t="shared" ref="BB14" si="1">AD41</f>
        <v>33.5</v>
      </c>
      <c r="BC14" s="118">
        <f t="shared" ref="BC14" si="2">AE41</f>
        <v>1350</v>
      </c>
      <c r="BD14" s="119">
        <f>AF41</f>
        <v>1.3455101383971675</v>
      </c>
      <c r="BE14" s="117">
        <f t="shared" ref="BE14" si="3">AG41</f>
        <v>28</v>
      </c>
      <c r="BF14" s="118">
        <f t="shared" ref="BF14" si="4">AH41</f>
        <v>1350</v>
      </c>
      <c r="BG14" s="118">
        <f t="shared" ref="BG14" si="5">AI41</f>
        <v>-350</v>
      </c>
      <c r="BH14" s="120">
        <f>AJ41</f>
        <v>1500</v>
      </c>
      <c r="BI14" s="63"/>
      <c r="BJ14" s="265"/>
      <c r="BK14" s="266"/>
      <c r="BL14" s="267"/>
      <c r="BM14" s="268"/>
      <c r="BN14" s="269"/>
      <c r="BO14" s="123">
        <f>AQ41</f>
        <v>23</v>
      </c>
      <c r="BP14" s="62"/>
      <c r="BQ14" s="120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5</v>
      </c>
      <c r="BZ14" s="117">
        <f t="shared" ref="BZ14" si="6">BB41</f>
        <v>33.5</v>
      </c>
      <c r="CA14" s="118">
        <f t="shared" ref="CA14" si="7">BC41</f>
        <v>1350</v>
      </c>
      <c r="CB14" s="119">
        <f>BD41</f>
        <v>1.3455101383971675</v>
      </c>
      <c r="CC14" s="117">
        <f t="shared" ref="CC14" si="8">BE41</f>
        <v>28</v>
      </c>
      <c r="CD14" s="118">
        <f t="shared" ref="CD14" si="9">BF41</f>
        <v>1350</v>
      </c>
      <c r="CE14" s="118">
        <f t="shared" ref="CE14" si="10">BG41</f>
        <v>-350</v>
      </c>
      <c r="CF14" s="120">
        <f>BH41</f>
        <v>1500</v>
      </c>
      <c r="CG14" s="63"/>
      <c r="CH14" s="265"/>
      <c r="CI14" s="266"/>
      <c r="CJ14" s="267"/>
      <c r="CK14" s="268"/>
      <c r="CL14" s="269"/>
      <c r="CM14" s="123">
        <f>BO41</f>
        <v>23</v>
      </c>
      <c r="CN14" s="62"/>
      <c r="CO14" s="120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">
      <c r="B15" s="135">
        <v>42174</v>
      </c>
      <c r="C15" s="161" t="s">
        <v>81</v>
      </c>
      <c r="D15" s="136">
        <v>3115</v>
      </c>
      <c r="E15" s="136">
        <v>0</v>
      </c>
      <c r="F15" s="139">
        <v>2</v>
      </c>
      <c r="G15" s="140">
        <v>0</v>
      </c>
      <c r="H15" s="97">
        <f>IF(G15="","",(IF($P$8=0,"",(G15/$M$6)/$P$8)))</f>
        <v>0</v>
      </c>
      <c r="I15" s="98">
        <f>IF(G15="","",(SUM(E15+F15+S15)))</f>
        <v>8</v>
      </c>
      <c r="J15" s="99">
        <f>SUM(G$14:G15)</f>
        <v>0</v>
      </c>
      <c r="K15" s="99">
        <f t="shared" ref="K15:K40" si="11">C$10-J15</f>
        <v>1000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3">
        <v>6</v>
      </c>
      <c r="T15" s="145">
        <v>3</v>
      </c>
      <c r="U15" s="145">
        <v>0</v>
      </c>
      <c r="V15" s="409" t="s">
        <v>82</v>
      </c>
      <c r="W15" s="410"/>
      <c r="X15" s="410"/>
      <c r="Y15" s="411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1350</v>
      </c>
      <c r="AI15" s="99">
        <f>C$10-AH15</f>
        <v>-350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69"/>
      <c r="AR15" s="68"/>
      <c r="AS15" s="68"/>
      <c r="AT15" s="252"/>
      <c r="AU15" s="253"/>
      <c r="AV15" s="253"/>
      <c r="AW15" s="254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1350</v>
      </c>
      <c r="BG15" s="99">
        <f>$C$10-BF15</f>
        <v>-350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8"/>
      <c r="BQ15" s="68"/>
      <c r="BR15" s="252"/>
      <c r="BS15" s="253"/>
      <c r="BT15" s="253"/>
      <c r="BU15" s="254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1350</v>
      </c>
      <c r="CE15" s="99">
        <f>$C$10-CD15</f>
        <v>-350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8"/>
      <c r="CO15" s="68"/>
      <c r="CP15" s="252"/>
      <c r="CQ15" s="253"/>
      <c r="CR15" s="253"/>
      <c r="CS15" s="254"/>
    </row>
    <row r="16" spans="2:97" ht="15" customHeight="1" x14ac:dyDescent="0.2">
      <c r="B16" s="135">
        <v>42177</v>
      </c>
      <c r="C16" s="161" t="s">
        <v>81</v>
      </c>
      <c r="D16" s="136">
        <v>3115</v>
      </c>
      <c r="E16" s="136">
        <v>0</v>
      </c>
      <c r="F16" s="138">
        <v>1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4</v>
      </c>
      <c r="J16" s="99">
        <f>SUM(G$14:G16)</f>
        <v>0</v>
      </c>
      <c r="K16" s="99">
        <f>C$10-J16</f>
        <v>1000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3">
        <v>3</v>
      </c>
      <c r="T16" s="145">
        <v>3</v>
      </c>
      <c r="U16" s="145">
        <v>0</v>
      </c>
      <c r="V16" s="409" t="s">
        <v>83</v>
      </c>
      <c r="W16" s="410"/>
      <c r="X16" s="410"/>
      <c r="Y16" s="411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1350</v>
      </c>
      <c r="AI16" s="99">
        <f t="shared" ref="AI16:AI40" si="19">C$10-AH16</f>
        <v>-350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69"/>
      <c r="AR16" s="68"/>
      <c r="AS16" s="68"/>
      <c r="AT16" s="252"/>
      <c r="AU16" s="253"/>
      <c r="AV16" s="253"/>
      <c r="AW16" s="254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1350</v>
      </c>
      <c r="BG16" s="99">
        <f t="shared" ref="BG16:BG40" si="25">$C$10-BF16</f>
        <v>-350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8"/>
      <c r="BQ16" s="68"/>
      <c r="BR16" s="252"/>
      <c r="BS16" s="253"/>
      <c r="BT16" s="253"/>
      <c r="BU16" s="254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1350</v>
      </c>
      <c r="CE16" s="99">
        <f t="shared" ref="CE16:CE40" si="31">$C$10-CD16</f>
        <v>-350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8"/>
      <c r="CO16" s="68"/>
      <c r="CP16" s="252"/>
      <c r="CQ16" s="253"/>
      <c r="CR16" s="253"/>
      <c r="CS16" s="254"/>
    </row>
    <row r="17" spans="2:97" ht="15" customHeight="1" x14ac:dyDescent="0.2">
      <c r="B17" s="135">
        <v>42178</v>
      </c>
      <c r="C17" s="161" t="s">
        <v>81</v>
      </c>
      <c r="D17" s="136">
        <v>3115</v>
      </c>
      <c r="E17" s="136">
        <v>0</v>
      </c>
      <c r="F17" s="138">
        <v>3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1000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3">
        <v>5</v>
      </c>
      <c r="T17" s="145">
        <v>3</v>
      </c>
      <c r="U17" s="145">
        <v>0</v>
      </c>
      <c r="V17" s="409" t="s">
        <v>86</v>
      </c>
      <c r="W17" s="410"/>
      <c r="X17" s="410"/>
      <c r="Y17" s="411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1350</v>
      </c>
      <c r="AI17" s="99">
        <f t="shared" si="19"/>
        <v>-350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1350</v>
      </c>
      <c r="BG17" s="99">
        <f t="shared" si="25"/>
        <v>-350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59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1350</v>
      </c>
      <c r="CE17" s="99">
        <f t="shared" si="31"/>
        <v>-350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59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5">
        <v>42178</v>
      </c>
      <c r="C18" s="161" t="s">
        <v>84</v>
      </c>
      <c r="D18" s="136">
        <v>25028</v>
      </c>
      <c r="E18" s="136">
        <v>0</v>
      </c>
      <c r="F18" s="138">
        <v>0</v>
      </c>
      <c r="G18" s="140">
        <v>0</v>
      </c>
      <c r="H18" s="97">
        <f t="shared" si="12"/>
        <v>0</v>
      </c>
      <c r="I18" s="98">
        <f t="shared" si="13"/>
        <v>0</v>
      </c>
      <c r="J18" s="99">
        <f>SUM(G$14:G18)</f>
        <v>0</v>
      </c>
      <c r="K18" s="99">
        <f t="shared" si="11"/>
        <v>1000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3">
        <v>0</v>
      </c>
      <c r="T18" s="145">
        <v>0</v>
      </c>
      <c r="U18" s="145">
        <v>0</v>
      </c>
      <c r="V18" s="409" t="s">
        <v>85</v>
      </c>
      <c r="W18" s="410"/>
      <c r="X18" s="410"/>
      <c r="Y18" s="411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1350</v>
      </c>
      <c r="AI18" s="99">
        <f t="shared" si="19"/>
        <v>-350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1350</v>
      </c>
      <c r="BG18" s="99">
        <f t="shared" si="25"/>
        <v>-350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59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1350</v>
      </c>
      <c r="CE18" s="99">
        <f t="shared" si="31"/>
        <v>-350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59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5">
        <v>42179</v>
      </c>
      <c r="C19" s="163" t="s">
        <v>81</v>
      </c>
      <c r="D19" s="136">
        <v>3115</v>
      </c>
      <c r="E19" s="136">
        <v>0</v>
      </c>
      <c r="F19" s="138">
        <v>1.5</v>
      </c>
      <c r="G19" s="140">
        <v>0</v>
      </c>
      <c r="H19" s="97">
        <f t="shared" si="12"/>
        <v>0</v>
      </c>
      <c r="I19" s="98">
        <f t="shared" si="13"/>
        <v>8</v>
      </c>
      <c r="J19" s="99">
        <f>SUM(G$14:G19)</f>
        <v>0</v>
      </c>
      <c r="K19" s="99">
        <f t="shared" si="11"/>
        <v>1000</v>
      </c>
      <c r="L19" s="100">
        <f t="shared" si="14"/>
        <v>0</v>
      </c>
      <c r="M19" s="101">
        <f t="shared" si="15"/>
        <v>0</v>
      </c>
      <c r="N19" s="241" t="str">
        <f t="shared" si="16"/>
        <v/>
      </c>
      <c r="O19" s="242"/>
      <c r="P19" s="433"/>
      <c r="Q19" s="434"/>
      <c r="R19" s="435"/>
      <c r="S19" s="143">
        <v>6.5</v>
      </c>
      <c r="T19" s="145">
        <v>3</v>
      </c>
      <c r="U19" s="145">
        <v>0</v>
      </c>
      <c r="V19" s="409" t="s">
        <v>88</v>
      </c>
      <c r="W19" s="410"/>
      <c r="X19" s="410"/>
      <c r="Y19" s="411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1350</v>
      </c>
      <c r="AI19" s="99">
        <f t="shared" si="19"/>
        <v>-350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1350</v>
      </c>
      <c r="BG19" s="99">
        <f t="shared" si="25"/>
        <v>-350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59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1350</v>
      </c>
      <c r="CE19" s="99">
        <f t="shared" si="31"/>
        <v>-350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59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5">
        <v>42179</v>
      </c>
      <c r="C20" s="163" t="s">
        <v>84</v>
      </c>
      <c r="D20" s="136">
        <v>25028</v>
      </c>
      <c r="E20" s="136">
        <v>0</v>
      </c>
      <c r="F20" s="138">
        <v>0</v>
      </c>
      <c r="G20" s="140">
        <v>0</v>
      </c>
      <c r="H20" s="97">
        <f t="shared" si="12"/>
        <v>0</v>
      </c>
      <c r="I20" s="98">
        <f t="shared" si="13"/>
        <v>0</v>
      </c>
      <c r="J20" s="99">
        <f>SUM(G$14:G20)</f>
        <v>0</v>
      </c>
      <c r="K20" s="99">
        <f t="shared" si="11"/>
        <v>1000</v>
      </c>
      <c r="L20" s="100">
        <f t="shared" si="14"/>
        <v>0</v>
      </c>
      <c r="M20" s="101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3">
        <v>0</v>
      </c>
      <c r="T20" s="145">
        <v>0</v>
      </c>
      <c r="U20" s="145">
        <v>0</v>
      </c>
      <c r="V20" s="409" t="s">
        <v>85</v>
      </c>
      <c r="W20" s="410"/>
      <c r="X20" s="410"/>
      <c r="Y20" s="411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1350</v>
      </c>
      <c r="AI20" s="99">
        <f t="shared" si="19"/>
        <v>-350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1350</v>
      </c>
      <c r="BG20" s="99">
        <f t="shared" si="25"/>
        <v>-350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59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1350</v>
      </c>
      <c r="CE20" s="99">
        <f t="shared" si="31"/>
        <v>-350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59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5">
        <v>42180</v>
      </c>
      <c r="C21" s="163" t="s">
        <v>81</v>
      </c>
      <c r="D21" s="136">
        <v>3115</v>
      </c>
      <c r="E21" s="136">
        <v>0</v>
      </c>
      <c r="F21" s="136">
        <v>8</v>
      </c>
      <c r="G21" s="140">
        <v>0</v>
      </c>
      <c r="H21" s="97">
        <f t="shared" si="12"/>
        <v>0</v>
      </c>
      <c r="I21" s="98">
        <f t="shared" si="13"/>
        <v>8</v>
      </c>
      <c r="J21" s="99">
        <f>SUM(G$14:G21)</f>
        <v>0</v>
      </c>
      <c r="K21" s="99">
        <f t="shared" si="11"/>
        <v>1000</v>
      </c>
      <c r="L21" s="100">
        <f t="shared" si="14"/>
        <v>0</v>
      </c>
      <c r="M21" s="101">
        <f t="shared" si="15"/>
        <v>0</v>
      </c>
      <c r="N21" s="241" t="str">
        <f t="shared" si="16"/>
        <v/>
      </c>
      <c r="O21" s="242"/>
      <c r="P21" s="433"/>
      <c r="Q21" s="434"/>
      <c r="R21" s="435"/>
      <c r="S21" s="143">
        <v>0</v>
      </c>
      <c r="T21" s="145">
        <v>0</v>
      </c>
      <c r="U21" s="145">
        <v>0</v>
      </c>
      <c r="V21" s="409"/>
      <c r="W21" s="410"/>
      <c r="X21" s="410"/>
      <c r="Y21" s="411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1350</v>
      </c>
      <c r="AI21" s="99">
        <f t="shared" si="19"/>
        <v>-350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1350</v>
      </c>
      <c r="BG21" s="99">
        <f t="shared" si="25"/>
        <v>-350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59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1350</v>
      </c>
      <c r="CE21" s="99">
        <f t="shared" si="31"/>
        <v>-350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59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5">
        <v>42180</v>
      </c>
      <c r="C22" s="163" t="s">
        <v>84</v>
      </c>
      <c r="D22" s="136">
        <v>0</v>
      </c>
      <c r="E22" s="136">
        <v>0</v>
      </c>
      <c r="F22" s="136">
        <v>0</v>
      </c>
      <c r="G22" s="140">
        <v>0</v>
      </c>
      <c r="H22" s="97">
        <f t="shared" si="12"/>
        <v>0</v>
      </c>
      <c r="I22" s="98">
        <f t="shared" si="13"/>
        <v>0</v>
      </c>
      <c r="J22" s="99">
        <f>SUM(G$14:G22)</f>
        <v>0</v>
      </c>
      <c r="K22" s="99">
        <f t="shared" si="11"/>
        <v>1000</v>
      </c>
      <c r="L22" s="100">
        <f t="shared" si="14"/>
        <v>0</v>
      </c>
      <c r="M22" s="101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3">
        <v>0</v>
      </c>
      <c r="T22" s="145">
        <v>0</v>
      </c>
      <c r="U22" s="145">
        <v>0</v>
      </c>
      <c r="V22" s="409" t="s">
        <v>85</v>
      </c>
      <c r="W22" s="410"/>
      <c r="X22" s="410"/>
      <c r="Y22" s="411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1350</v>
      </c>
      <c r="AI22" s="99">
        <f t="shared" si="19"/>
        <v>-350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1350</v>
      </c>
      <c r="BG22" s="99">
        <f t="shared" si="25"/>
        <v>-350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59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1350</v>
      </c>
      <c r="CE22" s="99">
        <f t="shared" si="31"/>
        <v>-350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59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5">
        <v>42181</v>
      </c>
      <c r="C23" s="163" t="s">
        <v>81</v>
      </c>
      <c r="D23" s="136">
        <v>3115</v>
      </c>
      <c r="E23" s="136">
        <v>0</v>
      </c>
      <c r="F23" s="136">
        <v>8</v>
      </c>
      <c r="G23" s="140">
        <v>0</v>
      </c>
      <c r="H23" s="97">
        <f t="shared" si="12"/>
        <v>0</v>
      </c>
      <c r="I23" s="98">
        <f t="shared" si="13"/>
        <v>8</v>
      </c>
      <c r="J23" s="99">
        <f>SUM(G$14:G23)</f>
        <v>0</v>
      </c>
      <c r="K23" s="99">
        <f t="shared" si="11"/>
        <v>1000</v>
      </c>
      <c r="L23" s="100">
        <f t="shared" si="14"/>
        <v>0</v>
      </c>
      <c r="M23" s="101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3">
        <v>0</v>
      </c>
      <c r="T23" s="145">
        <v>0</v>
      </c>
      <c r="U23" s="145">
        <v>0</v>
      </c>
      <c r="V23" s="409"/>
      <c r="W23" s="410"/>
      <c r="X23" s="410"/>
      <c r="Y23" s="411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1350</v>
      </c>
      <c r="AI23" s="99">
        <f t="shared" si="19"/>
        <v>-350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1350</v>
      </c>
      <c r="BG23" s="99">
        <f t="shared" si="25"/>
        <v>-350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59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1350</v>
      </c>
      <c r="CE23" s="99">
        <f t="shared" si="31"/>
        <v>-350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59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5">
        <v>42184</v>
      </c>
      <c r="C24" s="163" t="s">
        <v>89</v>
      </c>
      <c r="D24" s="136">
        <v>3654</v>
      </c>
      <c r="E24" s="136">
        <v>0</v>
      </c>
      <c r="F24" s="136">
        <v>4</v>
      </c>
      <c r="G24" s="141">
        <v>0</v>
      </c>
      <c r="H24" s="97">
        <f t="shared" si="12"/>
        <v>0</v>
      </c>
      <c r="I24" s="98">
        <f t="shared" si="13"/>
        <v>4</v>
      </c>
      <c r="J24" s="99">
        <f>SUM(G$14:G24)</f>
        <v>0</v>
      </c>
      <c r="K24" s="99">
        <f t="shared" si="11"/>
        <v>1000</v>
      </c>
      <c r="L24" s="100">
        <f t="shared" si="14"/>
        <v>0</v>
      </c>
      <c r="M24" s="101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3">
        <v>0</v>
      </c>
      <c r="T24" s="145">
        <v>0</v>
      </c>
      <c r="U24" s="145">
        <v>0</v>
      </c>
      <c r="V24" s="409" t="s">
        <v>90</v>
      </c>
      <c r="W24" s="410"/>
      <c r="X24" s="410"/>
      <c r="Y24" s="411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1350</v>
      </c>
      <c r="AI24" s="99">
        <f t="shared" si="19"/>
        <v>-350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1350</v>
      </c>
      <c r="BG24" s="99">
        <f t="shared" si="25"/>
        <v>-350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59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1350</v>
      </c>
      <c r="CE24" s="99">
        <f t="shared" si="31"/>
        <v>-350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59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5">
        <v>42185</v>
      </c>
      <c r="C25" s="163" t="s">
        <v>89</v>
      </c>
      <c r="D25" s="136">
        <v>3654</v>
      </c>
      <c r="E25" s="136">
        <v>0</v>
      </c>
      <c r="F25" s="136">
        <v>6</v>
      </c>
      <c r="G25" s="140">
        <v>0</v>
      </c>
      <c r="H25" s="97">
        <f t="shared" si="12"/>
        <v>0</v>
      </c>
      <c r="I25" s="98">
        <f t="shared" si="13"/>
        <v>8</v>
      </c>
      <c r="J25" s="99">
        <f>SUM(G$14:G25)</f>
        <v>0</v>
      </c>
      <c r="K25" s="99">
        <f t="shared" si="11"/>
        <v>1000</v>
      </c>
      <c r="L25" s="100">
        <f t="shared" si="14"/>
        <v>0</v>
      </c>
      <c r="M25" s="101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3">
        <v>2</v>
      </c>
      <c r="T25" s="145">
        <v>4</v>
      </c>
      <c r="U25" s="145">
        <v>0</v>
      </c>
      <c r="V25" s="409" t="s">
        <v>91</v>
      </c>
      <c r="W25" s="410"/>
      <c r="X25" s="410"/>
      <c r="Y25" s="411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1350</v>
      </c>
      <c r="AI25" s="99">
        <f t="shared" si="19"/>
        <v>-350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1350</v>
      </c>
      <c r="BG25" s="99">
        <f t="shared" si="25"/>
        <v>-350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59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1350</v>
      </c>
      <c r="CE25" s="99">
        <f t="shared" si="31"/>
        <v>-350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59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5">
        <v>42191</v>
      </c>
      <c r="C26" s="163" t="s">
        <v>81</v>
      </c>
      <c r="D26" s="136">
        <v>3115</v>
      </c>
      <c r="E26" s="136">
        <v>2</v>
      </c>
      <c r="F26" s="136">
        <v>0</v>
      </c>
      <c r="G26" s="140">
        <v>450</v>
      </c>
      <c r="H26" s="97">
        <f t="shared" si="12"/>
        <v>0.44850337946572255</v>
      </c>
      <c r="I26" s="98">
        <f t="shared" si="13"/>
        <v>2</v>
      </c>
      <c r="J26" s="99">
        <f>SUM(G$14:G26)</f>
        <v>450</v>
      </c>
      <c r="K26" s="99">
        <f t="shared" si="11"/>
        <v>550</v>
      </c>
      <c r="L26" s="100">
        <f t="shared" si="14"/>
        <v>600</v>
      </c>
      <c r="M26" s="101">
        <f t="shared" si="15"/>
        <v>450</v>
      </c>
      <c r="N26" s="241">
        <f t="shared" si="16"/>
        <v>0.75</v>
      </c>
      <c r="O26" s="242"/>
      <c r="P26" s="433">
        <v>499825</v>
      </c>
      <c r="Q26" s="434"/>
      <c r="R26" s="435"/>
      <c r="S26" s="143">
        <v>0</v>
      </c>
      <c r="T26" s="145">
        <v>0</v>
      </c>
      <c r="U26" s="145">
        <v>0</v>
      </c>
      <c r="V26" s="409" t="s">
        <v>99</v>
      </c>
      <c r="W26" s="410"/>
      <c r="X26" s="410"/>
      <c r="Y26" s="411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1350</v>
      </c>
      <c r="AI26" s="99">
        <f t="shared" si="19"/>
        <v>-350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1350</v>
      </c>
      <c r="BG26" s="99">
        <f t="shared" si="25"/>
        <v>-350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59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1350</v>
      </c>
      <c r="CE26" s="99">
        <f t="shared" si="31"/>
        <v>-350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59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5">
        <v>42192</v>
      </c>
      <c r="C27" s="163" t="s">
        <v>81</v>
      </c>
      <c r="D27" s="136">
        <v>3115</v>
      </c>
      <c r="E27" s="136">
        <v>1</v>
      </c>
      <c r="F27" s="136">
        <v>0</v>
      </c>
      <c r="G27" s="140">
        <v>300</v>
      </c>
      <c r="H27" s="97">
        <f t="shared" si="12"/>
        <v>0.29900225297714833</v>
      </c>
      <c r="I27" s="98">
        <f t="shared" si="13"/>
        <v>1.5</v>
      </c>
      <c r="J27" s="99">
        <f>SUM(G$14:G27)</f>
        <v>750</v>
      </c>
      <c r="K27" s="99">
        <f t="shared" si="11"/>
        <v>250</v>
      </c>
      <c r="L27" s="100">
        <f t="shared" si="14"/>
        <v>300</v>
      </c>
      <c r="M27" s="101">
        <f t="shared" si="15"/>
        <v>300</v>
      </c>
      <c r="N27" s="241">
        <f t="shared" si="16"/>
        <v>1</v>
      </c>
      <c r="O27" s="242"/>
      <c r="P27" s="433">
        <v>499825</v>
      </c>
      <c r="Q27" s="434"/>
      <c r="R27" s="435"/>
      <c r="S27" s="143">
        <v>0.5</v>
      </c>
      <c r="T27" s="145">
        <v>2</v>
      </c>
      <c r="U27" s="145">
        <v>0</v>
      </c>
      <c r="V27" s="409" t="s">
        <v>100</v>
      </c>
      <c r="W27" s="410"/>
      <c r="X27" s="410"/>
      <c r="Y27" s="411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1350</v>
      </c>
      <c r="AI27" s="99">
        <f t="shared" si="19"/>
        <v>-350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1350</v>
      </c>
      <c r="BG27" s="99">
        <f t="shared" si="25"/>
        <v>-350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59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1350</v>
      </c>
      <c r="CE27" s="99">
        <f t="shared" si="31"/>
        <v>-350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59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5">
        <v>42192</v>
      </c>
      <c r="C28" s="163" t="s">
        <v>101</v>
      </c>
      <c r="D28" s="136">
        <v>28261</v>
      </c>
      <c r="E28" s="136">
        <v>2</v>
      </c>
      <c r="F28" s="136">
        <v>0</v>
      </c>
      <c r="G28" s="140">
        <v>600</v>
      </c>
      <c r="H28" s="97">
        <f t="shared" si="12"/>
        <v>0.59800450595429666</v>
      </c>
      <c r="I28" s="98">
        <f t="shared" si="13"/>
        <v>2</v>
      </c>
      <c r="J28" s="99">
        <f>SUM(G$14:G28)</f>
        <v>1350</v>
      </c>
      <c r="K28" s="99">
        <f t="shared" si="11"/>
        <v>-350</v>
      </c>
      <c r="L28" s="100">
        <f t="shared" si="14"/>
        <v>600</v>
      </c>
      <c r="M28" s="101">
        <f t="shared" si="15"/>
        <v>600</v>
      </c>
      <c r="N28" s="241">
        <f t="shared" si="16"/>
        <v>1</v>
      </c>
      <c r="O28" s="242"/>
      <c r="P28" s="433">
        <v>499825</v>
      </c>
      <c r="Q28" s="434"/>
      <c r="R28" s="435"/>
      <c r="S28" s="143">
        <v>0</v>
      </c>
      <c r="T28" s="145">
        <v>0</v>
      </c>
      <c r="U28" s="145">
        <v>0</v>
      </c>
      <c r="V28" s="409" t="s">
        <v>102</v>
      </c>
      <c r="W28" s="410"/>
      <c r="X28" s="410"/>
      <c r="Y28" s="411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1350</v>
      </c>
      <c r="AI28" s="99">
        <f t="shared" si="19"/>
        <v>-350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1350</v>
      </c>
      <c r="BG28" s="99">
        <f t="shared" si="25"/>
        <v>-350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59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1350</v>
      </c>
      <c r="CE28" s="99">
        <f t="shared" si="31"/>
        <v>-350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59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1350</v>
      </c>
      <c r="K29" s="99">
        <f t="shared" si="11"/>
        <v>-350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3"/>
      <c r="T29" s="145"/>
      <c r="U29" s="145"/>
      <c r="V29" s="436" t="s">
        <v>103</v>
      </c>
      <c r="W29" s="437"/>
      <c r="X29" s="437"/>
      <c r="Y29" s="438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1350</v>
      </c>
      <c r="AI29" s="99">
        <f t="shared" si="19"/>
        <v>-350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1350</v>
      </c>
      <c r="BG29" s="99">
        <f t="shared" si="25"/>
        <v>-350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59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1350</v>
      </c>
      <c r="CE29" s="99">
        <f t="shared" si="31"/>
        <v>-350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59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1350</v>
      </c>
      <c r="K30" s="99">
        <f t="shared" si="11"/>
        <v>-350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3"/>
      <c r="T30" s="145"/>
      <c r="U30" s="145"/>
      <c r="V30" s="409" t="s">
        <v>104</v>
      </c>
      <c r="W30" s="410"/>
      <c r="X30" s="410"/>
      <c r="Y30" s="411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1350</v>
      </c>
      <c r="AI30" s="99">
        <f t="shared" si="19"/>
        <v>-350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1350</v>
      </c>
      <c r="BG30" s="99">
        <f t="shared" si="25"/>
        <v>-350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59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1350</v>
      </c>
      <c r="CE30" s="99">
        <f t="shared" si="31"/>
        <v>-350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59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1350</v>
      </c>
      <c r="K31" s="99">
        <f t="shared" si="11"/>
        <v>-350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3"/>
      <c r="T31" s="145"/>
      <c r="U31" s="145"/>
      <c r="V31" s="409"/>
      <c r="W31" s="410"/>
      <c r="X31" s="410"/>
      <c r="Y31" s="411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1350</v>
      </c>
      <c r="AI31" s="99">
        <f t="shared" si="19"/>
        <v>-350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1350</v>
      </c>
      <c r="BG31" s="99">
        <f t="shared" si="25"/>
        <v>-350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59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1350</v>
      </c>
      <c r="CE31" s="99">
        <f t="shared" si="31"/>
        <v>-350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59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1350</v>
      </c>
      <c r="K32" s="99">
        <f t="shared" si="11"/>
        <v>-350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3"/>
      <c r="T32" s="145"/>
      <c r="U32" s="145"/>
      <c r="V32" s="409"/>
      <c r="W32" s="410"/>
      <c r="X32" s="410"/>
      <c r="Y32" s="411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1350</v>
      </c>
      <c r="AI32" s="99">
        <f t="shared" si="19"/>
        <v>-350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1350</v>
      </c>
      <c r="BG32" s="99">
        <f t="shared" si="25"/>
        <v>-350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59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1350</v>
      </c>
      <c r="CE32" s="99">
        <f t="shared" si="31"/>
        <v>-350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59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1350</v>
      </c>
      <c r="K33" s="99">
        <f t="shared" si="11"/>
        <v>-350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3"/>
      <c r="T33" s="145"/>
      <c r="U33" s="145"/>
      <c r="V33" s="409"/>
      <c r="W33" s="410"/>
      <c r="X33" s="410"/>
      <c r="Y33" s="411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1350</v>
      </c>
      <c r="AI33" s="99">
        <f t="shared" si="19"/>
        <v>-350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1350</v>
      </c>
      <c r="BG33" s="99">
        <f t="shared" si="25"/>
        <v>-350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59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1350</v>
      </c>
      <c r="CE33" s="99">
        <f t="shared" si="31"/>
        <v>-350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59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1350</v>
      </c>
      <c r="K34" s="99">
        <f t="shared" si="11"/>
        <v>-350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3"/>
      <c r="T34" s="145"/>
      <c r="U34" s="145"/>
      <c r="V34" s="409"/>
      <c r="W34" s="410"/>
      <c r="X34" s="410"/>
      <c r="Y34" s="411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1350</v>
      </c>
      <c r="AI34" s="99">
        <f t="shared" si="19"/>
        <v>-350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1350</v>
      </c>
      <c r="BG34" s="99">
        <f t="shared" si="25"/>
        <v>-350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59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1350</v>
      </c>
      <c r="CE34" s="99">
        <f t="shared" si="31"/>
        <v>-350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59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1350</v>
      </c>
      <c r="K35" s="99">
        <f t="shared" si="11"/>
        <v>-350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3"/>
      <c r="T35" s="145"/>
      <c r="U35" s="145"/>
      <c r="V35" s="409"/>
      <c r="W35" s="410"/>
      <c r="X35" s="410"/>
      <c r="Y35" s="411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1350</v>
      </c>
      <c r="AI35" s="99">
        <f t="shared" si="19"/>
        <v>-350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1350</v>
      </c>
      <c r="BG35" s="99">
        <f t="shared" si="25"/>
        <v>-350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59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1350</v>
      </c>
      <c r="CE35" s="99">
        <f t="shared" si="31"/>
        <v>-350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59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1350</v>
      </c>
      <c r="K36" s="99">
        <f t="shared" si="11"/>
        <v>-350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3"/>
      <c r="T36" s="145"/>
      <c r="U36" s="145"/>
      <c r="V36" s="409"/>
      <c r="W36" s="410"/>
      <c r="X36" s="410"/>
      <c r="Y36" s="411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1350</v>
      </c>
      <c r="AI36" s="99">
        <f t="shared" si="19"/>
        <v>-350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1350</v>
      </c>
      <c r="BG36" s="99">
        <f t="shared" si="25"/>
        <v>-350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59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1350</v>
      </c>
      <c r="CE36" s="99">
        <f t="shared" si="31"/>
        <v>-350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59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1350</v>
      </c>
      <c r="K37" s="99">
        <f t="shared" si="11"/>
        <v>-350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3"/>
      <c r="T37" s="145"/>
      <c r="U37" s="145"/>
      <c r="V37" s="409"/>
      <c r="W37" s="410"/>
      <c r="X37" s="410"/>
      <c r="Y37" s="411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1350</v>
      </c>
      <c r="AI37" s="99">
        <f t="shared" si="19"/>
        <v>-350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1350</v>
      </c>
      <c r="BG37" s="99">
        <f t="shared" si="25"/>
        <v>-350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59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1350</v>
      </c>
      <c r="CE37" s="99">
        <f t="shared" si="31"/>
        <v>-350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59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1350</v>
      </c>
      <c r="K38" s="99">
        <f t="shared" si="11"/>
        <v>-350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3"/>
      <c r="T38" s="145"/>
      <c r="U38" s="145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1350</v>
      </c>
      <c r="AI38" s="99">
        <f t="shared" si="19"/>
        <v>-350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1350</v>
      </c>
      <c r="BG38" s="99">
        <f t="shared" si="25"/>
        <v>-350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59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1350</v>
      </c>
      <c r="CE38" s="99">
        <f t="shared" si="31"/>
        <v>-350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59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1350</v>
      </c>
      <c r="K39" s="99">
        <f t="shared" si="11"/>
        <v>-350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1350</v>
      </c>
      <c r="AI39" s="99">
        <f t="shared" si="19"/>
        <v>-350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1350</v>
      </c>
      <c r="BG39" s="99">
        <f t="shared" si="25"/>
        <v>-350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59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1350</v>
      </c>
      <c r="CE39" s="99">
        <f t="shared" si="31"/>
        <v>-350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59"/>
      <c r="CN39" s="10"/>
      <c r="CO39" s="10"/>
      <c r="CP39" s="246"/>
      <c r="CQ39" s="247"/>
      <c r="CR39" s="247"/>
      <c r="CS39" s="248"/>
    </row>
    <row r="40" spans="2:97" ht="15" customHeight="1" x14ac:dyDescent="0.2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1350</v>
      </c>
      <c r="K40" s="99">
        <f t="shared" si="11"/>
        <v>-350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1350</v>
      </c>
      <c r="AI40" s="99">
        <f t="shared" si="19"/>
        <v>-350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1350</v>
      </c>
      <c r="BG40" s="99">
        <f t="shared" si="25"/>
        <v>-350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1350</v>
      </c>
      <c r="CE40" s="99">
        <f t="shared" si="31"/>
        <v>-350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3">
        <f>SUM(E15:E40)</f>
        <v>5</v>
      </c>
      <c r="F41" s="113">
        <f>SUM(F15:F40)</f>
        <v>33.5</v>
      </c>
      <c r="G41" s="114">
        <f>SUM(G15:G40)</f>
        <v>1350</v>
      </c>
      <c r="H41" s="115">
        <f>SUM(H15:H40)</f>
        <v>1.3455101383971675</v>
      </c>
      <c r="I41" s="113">
        <f>IF(X4="",0,(SUM(I15:I40)-X4))</f>
        <v>28</v>
      </c>
      <c r="J41" s="114">
        <f>J40</f>
        <v>1350</v>
      </c>
      <c r="K41" s="114">
        <f>K40</f>
        <v>-350</v>
      </c>
      <c r="L41" s="113">
        <f>SUM(L15:L40)</f>
        <v>1500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23</v>
      </c>
      <c r="T41" s="110"/>
      <c r="U41" s="122">
        <f>SUM(U15:U40)</f>
        <v>0</v>
      </c>
      <c r="V41" s="394" t="s">
        <v>36</v>
      </c>
      <c r="W41" s="395"/>
      <c r="X41" s="395"/>
      <c r="Y41" s="396"/>
      <c r="Z41" s="65"/>
      <c r="AA41" s="66"/>
      <c r="AB41" s="67" t="s">
        <v>0</v>
      </c>
      <c r="AC41" s="113">
        <f>SUM(AC14:AC40)</f>
        <v>5</v>
      </c>
      <c r="AD41" s="113">
        <f>SUM(AD14:AD40)</f>
        <v>33.5</v>
      </c>
      <c r="AE41" s="114">
        <f>SUM(AE14:AE40)</f>
        <v>1350</v>
      </c>
      <c r="AF41" s="115">
        <f>SUM(AF14:AF40)</f>
        <v>1.3455101383971675</v>
      </c>
      <c r="AG41" s="113">
        <f>SUM(AG14:AG40)</f>
        <v>28</v>
      </c>
      <c r="AH41" s="114">
        <f>AH40</f>
        <v>1350</v>
      </c>
      <c r="AI41" s="114">
        <f>AI40</f>
        <v>-350</v>
      </c>
      <c r="AJ41" s="113">
        <f>SUM(AJ14:AJ40)</f>
        <v>1500</v>
      </c>
      <c r="AK41" s="67" t="s">
        <v>0</v>
      </c>
      <c r="AL41" s="226" t="s">
        <v>0</v>
      </c>
      <c r="AM41" s="227"/>
      <c r="AN41" s="228"/>
      <c r="AO41" s="229"/>
      <c r="AP41" s="229"/>
      <c r="AQ41" s="113">
        <f>SUM(AQ14:AQ40)</f>
        <v>23</v>
      </c>
      <c r="AR41" s="67"/>
      <c r="AS41" s="124">
        <f>SUM(AS14:AS40)</f>
        <v>0</v>
      </c>
      <c r="AT41" s="230" t="s">
        <v>40</v>
      </c>
      <c r="AU41" s="231"/>
      <c r="AV41" s="231"/>
      <c r="AW41" s="232"/>
      <c r="AX41" s="65"/>
      <c r="AY41" s="66"/>
      <c r="AZ41" s="67" t="s">
        <v>0</v>
      </c>
      <c r="BA41" s="113">
        <f>SUM(BA14:BA40)</f>
        <v>5</v>
      </c>
      <c r="BB41" s="113">
        <f>SUM(BB14:BB40)</f>
        <v>33.5</v>
      </c>
      <c r="BC41" s="114">
        <f>SUM(BC14:BC40)</f>
        <v>1350</v>
      </c>
      <c r="BD41" s="115">
        <f>SUM(BD14:BD40)</f>
        <v>1.3455101383971675</v>
      </c>
      <c r="BE41" s="113">
        <f>SUM(BE14:BE40)</f>
        <v>28</v>
      </c>
      <c r="BF41" s="114">
        <f>BF40</f>
        <v>1350</v>
      </c>
      <c r="BG41" s="114">
        <f>BG40</f>
        <v>-350</v>
      </c>
      <c r="BH41" s="113">
        <f>SUM(BH14:BH40)</f>
        <v>1500</v>
      </c>
      <c r="BI41" s="67" t="s">
        <v>0</v>
      </c>
      <c r="BJ41" s="226" t="s">
        <v>0</v>
      </c>
      <c r="BK41" s="227"/>
      <c r="BL41" s="228"/>
      <c r="BM41" s="229"/>
      <c r="BN41" s="229"/>
      <c r="BO41" s="113">
        <f>SUM(BO14:BO40)</f>
        <v>23</v>
      </c>
      <c r="BP41" s="113"/>
      <c r="BQ41" s="124">
        <f>SUM(BQ14:BQ40)</f>
        <v>0</v>
      </c>
      <c r="BR41" s="230" t="s">
        <v>71</v>
      </c>
      <c r="BS41" s="231"/>
      <c r="BT41" s="231"/>
      <c r="BU41" s="232"/>
      <c r="BV41" s="65"/>
      <c r="BW41" s="66"/>
      <c r="BX41" s="67" t="s">
        <v>0</v>
      </c>
      <c r="BY41" s="113">
        <f>SUM(BY14:BY40)</f>
        <v>5</v>
      </c>
      <c r="BZ41" s="113">
        <f>SUM(BZ14:BZ40)</f>
        <v>33.5</v>
      </c>
      <c r="CA41" s="114">
        <f>SUM(CA14:CA40)</f>
        <v>1350</v>
      </c>
      <c r="CB41" s="115">
        <f>SUM(CB14:CB40)</f>
        <v>1.3455101383971675</v>
      </c>
      <c r="CC41" s="113">
        <f>SUM(CC14:CC40)</f>
        <v>28</v>
      </c>
      <c r="CD41" s="114">
        <f>CD40</f>
        <v>1350</v>
      </c>
      <c r="CE41" s="114">
        <f>CE40</f>
        <v>-350</v>
      </c>
      <c r="CF41" s="113">
        <f>SUM(CF14:CF40)</f>
        <v>1500</v>
      </c>
      <c r="CG41" s="67" t="s">
        <v>0</v>
      </c>
      <c r="CH41" s="226" t="s">
        <v>0</v>
      </c>
      <c r="CI41" s="227"/>
      <c r="CJ41" s="228"/>
      <c r="CK41" s="229"/>
      <c r="CL41" s="229"/>
      <c r="CM41" s="113">
        <f>SUM(CM14:CM40)</f>
        <v>23</v>
      </c>
      <c r="CN41" s="113"/>
      <c r="CO41" s="124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89">
        <f>IF(CF41=0,"",CF41)</f>
        <v>1500</v>
      </c>
      <c r="E43" s="171" t="s">
        <v>58</v>
      </c>
      <c r="F43" s="171"/>
      <c r="G43" s="172"/>
      <c r="H43" s="78">
        <v>1410</v>
      </c>
      <c r="I43" s="79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1500</v>
      </c>
      <c r="AC43" s="171" t="s">
        <v>58</v>
      </c>
      <c r="AD43" s="171"/>
      <c r="AE43" s="172"/>
      <c r="AF43" s="158">
        <f>IF($H$43="","",$H$43)</f>
        <v>1410</v>
      </c>
      <c r="AG43" s="79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1500</v>
      </c>
      <c r="BA43" s="171" t="s">
        <v>58</v>
      </c>
      <c r="BB43" s="171"/>
      <c r="BC43" s="172"/>
      <c r="BD43" s="158">
        <f>IF($H$43="","",$H$43)</f>
        <v>1410</v>
      </c>
      <c r="BE43" s="79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1500</v>
      </c>
      <c r="BY43" s="171" t="s">
        <v>58</v>
      </c>
      <c r="BZ43" s="171"/>
      <c r="CA43" s="172"/>
      <c r="CB43" s="158">
        <f>IF($H$43="","",$H$43)</f>
        <v>1410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0">
        <f>IF(D43="","",(D45/D43))</f>
        <v>0.9</v>
      </c>
      <c r="E44" s="164" t="s">
        <v>54</v>
      </c>
      <c r="F44" s="164"/>
      <c r="G44" s="165"/>
      <c r="H44" s="91">
        <v>0</v>
      </c>
      <c r="I44" s="70">
        <v>2</v>
      </c>
      <c r="J44" s="194" t="s">
        <v>33</v>
      </c>
      <c r="K44" s="195"/>
      <c r="L44" s="94">
        <f>$CF$44</f>
        <v>0.5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0.9</v>
      </c>
      <c r="AC44" s="164" t="s">
        <v>54</v>
      </c>
      <c r="AD44" s="164"/>
      <c r="AE44" s="165"/>
      <c r="AF44" s="91">
        <f>IF($H$44="","",$H$44)</f>
        <v>0</v>
      </c>
      <c r="AG44" s="70">
        <v>2</v>
      </c>
      <c r="AH44" s="194" t="s">
        <v>33</v>
      </c>
      <c r="AI44" s="195"/>
      <c r="AJ44" s="94">
        <f>$CF$44</f>
        <v>0.5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0.9</v>
      </c>
      <c r="BA44" s="164" t="s">
        <v>54</v>
      </c>
      <c r="BB44" s="164"/>
      <c r="BC44" s="165"/>
      <c r="BD44" s="91">
        <f>IF($H$44="","",$H$44)</f>
        <v>0</v>
      </c>
      <c r="BE44" s="70">
        <v>2</v>
      </c>
      <c r="BF44" s="194" t="s">
        <v>33</v>
      </c>
      <c r="BG44" s="195"/>
      <c r="BH44" s="94">
        <f>$CF$44</f>
        <v>0.5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0.9</v>
      </c>
      <c r="BY44" s="164" t="s">
        <v>54</v>
      </c>
      <c r="BZ44" s="164"/>
      <c r="CA44" s="165"/>
      <c r="CB44" s="91">
        <f>IF($H$44="","",$H$44)</f>
        <v>0</v>
      </c>
      <c r="CC44" s="70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0.5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1">
        <f>IF(CA41=0,"",CA41)</f>
        <v>1350</v>
      </c>
      <c r="E45" s="164" t="s">
        <v>55</v>
      </c>
      <c r="F45" s="164"/>
      <c r="G45" s="165"/>
      <c r="H45" s="91">
        <f>IF(P4="","",(P4*2))</f>
        <v>12</v>
      </c>
      <c r="I45" s="70">
        <v>3</v>
      </c>
      <c r="J45" s="210" t="s">
        <v>34</v>
      </c>
      <c r="K45" s="211"/>
      <c r="L45" s="95">
        <f>$CF$45</f>
        <v>20.5</v>
      </c>
      <c r="M45" s="385">
        <v>42185</v>
      </c>
      <c r="N45" s="386"/>
      <c r="O45" s="412" t="s">
        <v>92</v>
      </c>
      <c r="P45" s="413"/>
      <c r="Q45" s="397" t="s">
        <v>93</v>
      </c>
      <c r="R45" s="398"/>
      <c r="S45" s="397" t="s">
        <v>97</v>
      </c>
      <c r="T45" s="398"/>
      <c r="U45" s="397" t="s">
        <v>95</v>
      </c>
      <c r="V45" s="398"/>
      <c r="W45" s="414"/>
      <c r="X45" s="415"/>
      <c r="Y45" s="416"/>
      <c r="Z45" s="208" t="s">
        <v>60</v>
      </c>
      <c r="AA45" s="209"/>
      <c r="AB45" s="91">
        <f>IF($D$45="","",$D$45)</f>
        <v>1350</v>
      </c>
      <c r="AC45" s="164" t="s">
        <v>55</v>
      </c>
      <c r="AD45" s="164"/>
      <c r="AE45" s="165"/>
      <c r="AF45" s="91">
        <f>IF($H$45="","",$H$45)</f>
        <v>12</v>
      </c>
      <c r="AG45" s="70">
        <v>3</v>
      </c>
      <c r="AH45" s="210" t="s">
        <v>34</v>
      </c>
      <c r="AI45" s="211"/>
      <c r="AJ45" s="95">
        <f>$CF$45</f>
        <v>20.5</v>
      </c>
      <c r="AK45" s="212">
        <f>IF($M$45="","",$M$45)</f>
        <v>42185</v>
      </c>
      <c r="AL45" s="213"/>
      <c r="AM45" s="187" t="str">
        <f>IF($O$45="","",$O$45)</f>
        <v>115pm</v>
      </c>
      <c r="AN45" s="188"/>
      <c r="AO45" s="187" t="str">
        <f>IF($Q$45="","",$Q$45)</f>
        <v xml:space="preserve">no 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1350</v>
      </c>
      <c r="BA45" s="164" t="s">
        <v>55</v>
      </c>
      <c r="BB45" s="164"/>
      <c r="BC45" s="165"/>
      <c r="BD45" s="91">
        <f>IF($H$45="","",$H$45)</f>
        <v>12</v>
      </c>
      <c r="BE45" s="70">
        <v>3</v>
      </c>
      <c r="BF45" s="210" t="s">
        <v>34</v>
      </c>
      <c r="BG45" s="211"/>
      <c r="BH45" s="95">
        <f>$CF$45</f>
        <v>20.5</v>
      </c>
      <c r="BI45" s="212">
        <f>IF($M$45="","",$M$45)</f>
        <v>42185</v>
      </c>
      <c r="BJ45" s="213"/>
      <c r="BK45" s="187" t="str">
        <f>IF($O$45="","",$O$45)</f>
        <v>115pm</v>
      </c>
      <c r="BL45" s="188"/>
      <c r="BM45" s="187" t="str">
        <f>IF($Q$45="","",$Q$45)</f>
        <v xml:space="preserve">no 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1350</v>
      </c>
      <c r="BY45" s="164" t="s">
        <v>55</v>
      </c>
      <c r="BZ45" s="164"/>
      <c r="CA45" s="165"/>
      <c r="CB45" s="91">
        <f>IF($H$45="","",$H$45)</f>
        <v>12</v>
      </c>
      <c r="CC45" s="70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20.5</v>
      </c>
      <c r="CG45" s="212">
        <f>IF($M$45="","",$M$45)</f>
        <v>42185</v>
      </c>
      <c r="CH45" s="213"/>
      <c r="CI45" s="187" t="str">
        <f>IF($O$45="","",$O$45)</f>
        <v>115pm</v>
      </c>
      <c r="CJ45" s="188"/>
      <c r="CK45" s="187" t="str">
        <f>IF($Q$45="","",$Q$45)</f>
        <v xml:space="preserve">no 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2"/>
      <c r="C46" s="153"/>
      <c r="D46" s="154"/>
      <c r="E46" s="164" t="s">
        <v>56</v>
      </c>
      <c r="F46" s="164"/>
      <c r="G46" s="165"/>
      <c r="H46" s="91">
        <f>IF(D45="","",((H43+H44+H45)-D45))</f>
        <v>72</v>
      </c>
      <c r="I46" s="70">
        <v>4</v>
      </c>
      <c r="J46" s="194" t="s">
        <v>37</v>
      </c>
      <c r="K46" s="195"/>
      <c r="L46" s="95">
        <f>$CF$46</f>
        <v>2</v>
      </c>
      <c r="M46" s="366">
        <v>42185</v>
      </c>
      <c r="N46" s="367"/>
      <c r="O46" s="404" t="s">
        <v>96</v>
      </c>
      <c r="P46" s="405"/>
      <c r="Q46" s="387" t="s">
        <v>94</v>
      </c>
      <c r="R46" s="388"/>
      <c r="S46" s="387" t="s">
        <v>97</v>
      </c>
      <c r="T46" s="388"/>
      <c r="U46" s="387" t="s">
        <v>95</v>
      </c>
      <c r="V46" s="388"/>
      <c r="W46" s="401" t="s">
        <v>98</v>
      </c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72</v>
      </c>
      <c r="AG46" s="70">
        <v>4</v>
      </c>
      <c r="AH46" s="194" t="s">
        <v>37</v>
      </c>
      <c r="AI46" s="195"/>
      <c r="AJ46" s="95">
        <f>$CF$46</f>
        <v>2</v>
      </c>
      <c r="AK46" s="196">
        <f>IF($M$46="","",$M$46)</f>
        <v>42185</v>
      </c>
      <c r="AL46" s="197"/>
      <c r="AM46" s="187" t="str">
        <f>IF($O$46="","",$O$46)</f>
        <v>205pm</v>
      </c>
      <c r="AN46" s="188"/>
      <c r="AO46" s="187" t="str">
        <f>IF($Q$46="","",$Q$46)</f>
        <v>yes</v>
      </c>
      <c r="AP46" s="188"/>
      <c r="AQ46" s="187" t="str">
        <f>IF($S$46="","",$S$46)</f>
        <v>ok</v>
      </c>
      <c r="AR46" s="188"/>
      <c r="AS46" s="173" t="str">
        <f>IF($U$46="","",$U$46)</f>
        <v>VG</v>
      </c>
      <c r="AT46" s="174"/>
      <c r="AU46" s="175" t="str">
        <f>IF($W$46="","",$W$46)</f>
        <v>Adj made</v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72</v>
      </c>
      <c r="BE46" s="70">
        <v>4</v>
      </c>
      <c r="BF46" s="194" t="s">
        <v>37</v>
      </c>
      <c r="BG46" s="195"/>
      <c r="BH46" s="95">
        <f>$CF$46</f>
        <v>2</v>
      </c>
      <c r="BI46" s="196">
        <f>IF($M$46="","",$M$46)</f>
        <v>42185</v>
      </c>
      <c r="BJ46" s="197"/>
      <c r="BK46" s="187" t="str">
        <f>IF($O$46="","",$O$46)</f>
        <v>205pm</v>
      </c>
      <c r="BL46" s="188"/>
      <c r="BM46" s="187" t="str">
        <f>IF($Q$46="","",$Q$46)</f>
        <v>yes</v>
      </c>
      <c r="BN46" s="188"/>
      <c r="BO46" s="187" t="str">
        <f>IF($S$46="","",$S$46)</f>
        <v>ok</v>
      </c>
      <c r="BP46" s="188"/>
      <c r="BQ46" s="173" t="str">
        <f>IF($U$46="","",$U$46)</f>
        <v>VG</v>
      </c>
      <c r="BR46" s="174"/>
      <c r="BS46" s="175" t="str">
        <f>IF($W$46="","",$W$46)</f>
        <v>Adj made</v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72</v>
      </c>
      <c r="CC46" s="70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196">
        <f>IF($M$46="","",$M$46)</f>
        <v>42185</v>
      </c>
      <c r="CH46" s="197"/>
      <c r="CI46" s="187" t="str">
        <f>IF($O$46="","",$O$46)</f>
        <v>205pm</v>
      </c>
      <c r="CJ46" s="188"/>
      <c r="CK46" s="187" t="str">
        <f>IF($Q$46="","",$Q$46)</f>
        <v>yes</v>
      </c>
      <c r="CL46" s="188"/>
      <c r="CM46" s="187" t="str">
        <f>IF($S$46="","",$S$46)</f>
        <v>ok</v>
      </c>
      <c r="CN46" s="188"/>
      <c r="CO46" s="173" t="str">
        <f>IF($U$46="","",$U$46)</f>
        <v>VG</v>
      </c>
      <c r="CP46" s="174"/>
      <c r="CQ46" s="175" t="str">
        <f>IF($W$46="","",$W$46)</f>
        <v>Adj made</v>
      </c>
      <c r="CR46" s="176"/>
      <c r="CS46" s="177"/>
    </row>
    <row r="47" spans="2:97" ht="25.5" customHeight="1" thickBot="1" x14ac:dyDescent="0.25">
      <c r="B47" s="155"/>
      <c r="C47" s="156"/>
      <c r="D47" s="157"/>
      <c r="E47" s="166" t="s">
        <v>57</v>
      </c>
      <c r="F47" s="167"/>
      <c r="G47" s="168"/>
      <c r="H47" s="92">
        <f>IF(H46="","",(IF(H46&gt;0,(H46*M8)*(-1),ABS(H46*M8))))</f>
        <v>-13.377599999999999</v>
      </c>
      <c r="I47" s="71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1"/>
      <c r="AC47" s="166" t="s">
        <v>57</v>
      </c>
      <c r="AD47" s="167"/>
      <c r="AE47" s="168"/>
      <c r="AF47" s="92">
        <f>IF($H$47="","",$H$47)</f>
        <v>-13.377599999999999</v>
      </c>
      <c r="AG47" s="71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1"/>
      <c r="BA47" s="166" t="s">
        <v>57</v>
      </c>
      <c r="BB47" s="167"/>
      <c r="BC47" s="168"/>
      <c r="BD47" s="92">
        <f>IF($H$47="","",$H$47)</f>
        <v>-13.377599999999999</v>
      </c>
      <c r="BE47" s="71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1"/>
      <c r="BY47" s="166" t="s">
        <v>57</v>
      </c>
      <c r="BZ47" s="167"/>
      <c r="CA47" s="168"/>
      <c r="CB47" s="92">
        <f>IF($H$47="","",$H$47)</f>
        <v>-13.377599999999999</v>
      </c>
      <c r="CC47" s="71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2015-07-31T13:48:59Z</dcterms:modified>
</cp:coreProperties>
</file>