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AE41" i="51"/>
  <c r="BC14" i="51" s="1"/>
  <c r="BF40" i="51" s="1"/>
  <c r="AH29" i="51"/>
  <c r="AH31" i="51"/>
  <c r="AH23" i="51"/>
  <c r="AH21" i="51"/>
  <c r="AN8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30" i="51" l="1"/>
  <c r="BF20" i="51"/>
  <c r="BF33" i="51"/>
  <c r="BF39" i="51"/>
  <c r="BF28" i="51"/>
  <c r="BF29" i="51"/>
  <c r="BF17" i="51"/>
  <c r="BF34" i="51"/>
  <c r="BF18" i="51"/>
  <c r="BF25" i="51"/>
  <c r="BF38" i="51"/>
  <c r="BF22" i="51"/>
  <c r="BF37" i="51"/>
  <c r="BF23" i="51"/>
  <c r="BF36" i="51"/>
  <c r="BF26" i="51"/>
  <c r="BC41" i="51"/>
  <c r="CA14" i="51" s="1"/>
  <c r="CD37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22" i="51"/>
  <c r="CD38" i="51"/>
  <c r="CA41" i="51"/>
  <c r="D45" i="51" s="1"/>
  <c r="BX45" i="51" s="1"/>
  <c r="CD16" i="51"/>
  <c r="CD15" i="51"/>
  <c r="CD20" i="51"/>
  <c r="CD24" i="51"/>
  <c r="CD18" i="51"/>
  <c r="CD34" i="51"/>
  <c r="CD23" i="51"/>
  <c r="CD39" i="51"/>
  <c r="CD25" i="51"/>
  <c r="CD40" i="51"/>
  <c r="CD41" i="51" s="1"/>
  <c r="CD27" i="51"/>
  <c r="CD29" i="51"/>
  <c r="CD32" i="51"/>
  <c r="CD33" i="51"/>
  <c r="CD26" i="51"/>
  <c r="CD31" i="51"/>
  <c r="CD17" i="51"/>
  <c r="CD36" i="51"/>
  <c r="CD30" i="51"/>
  <c r="CD19" i="51"/>
  <c r="CD35" i="51"/>
  <c r="CD21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<sst xmlns="http://schemas.openxmlformats.org/spreadsheetml/2006/main" count="326" uniqueCount="100">
  <si>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</si>
  <si>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</si>
  <si>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</si>
  <si>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</si>
  <si>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</si>
  <si>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</si>
  <si>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</si>
  <si>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</si>
  <si>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</si>
  <si>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</si>
  <si>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</si>
  <si>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</si>
  <si>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</si>
  <si>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</si>
  <si>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</si>
  <si>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</si>
  <si>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</si>
  <si>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</si>
  <si>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</si>
  <si>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</si>
  <si>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</si>
  <si>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</si>
  <si>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</si>
  <si>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</si>
  <si>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</si>
  <si>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</si>
  <si>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</si>
  <si>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</si>
  <si>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</si>
  <si>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</si>
  <si>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</si>
  <si>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</si>
  <si>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</si>
  <si>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</si>
  <si>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</si>
  <si>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</si>
  <si>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</si>
  <si>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</si>
  <si>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</si>
  <si>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</si>
  <si>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</si>
  <si>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</si>
  <si>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</si>
  <si>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</si>
  <si>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</si>
  <si>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</si>
  <si>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</si>
  <si>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</si>
  <si>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</si>
  <si>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</si>
  <si>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</si>
  <si>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</si>
  <si>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</si>
  <si>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</si>
  <si>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</si>
  <si>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</si>
  <si>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</si>
  <si>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</si>
  <si>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</si>
  <si>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</si>
  <si>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</si>
  <si>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</si>
  <si>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</si>
  <si>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</si>
  <si>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</si>
  <si>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</si>
  <si>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</si>
  <si>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</si>
  <si>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</si>
  <si>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</si>
  <si>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</si>
  <si>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</si>
  <si>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</si>
  <si>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</si>
  <si>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</si>
  <si>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</si>
  <si>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143357-01-C-10</t>
  </si>
  <si>
    <t>A01102-0040</t>
  </si>
  <si>
    <t>Standard          2"</t>
  </si>
  <si>
    <t>A13</t>
  </si>
  <si>
    <t>JT</t>
  </si>
  <si>
    <t>Working on A12</t>
  </si>
  <si>
    <t>5hrs 1on1-per-AW</t>
  </si>
  <si>
    <t>Meeting/fair</t>
  </si>
  <si>
    <t>1on1-per-aw</t>
  </si>
  <si>
    <t>DH</t>
  </si>
  <si>
    <r>
      <t xml:space="preserve">A21, </t>
    </r>
    <r>
      <rPr>
        <sz val="9"/>
        <color indexed="8"/>
        <rFont val="Arial"/>
        <family val="2"/>
      </rPr>
      <t>Chatter/work on A6</t>
    </r>
  </si>
  <si>
    <t xml:space="preserve">Meeting </t>
  </si>
  <si>
    <t>1pm</t>
  </si>
  <si>
    <t>yes</t>
  </si>
  <si>
    <t>ok</t>
  </si>
  <si>
    <t>VG</t>
  </si>
  <si>
    <t>adj. made</t>
  </si>
  <si>
    <t>Maint. Fixed bearing/flakey threads</t>
  </si>
  <si>
    <t>Short feed/threads</t>
  </si>
  <si>
    <t>DE</t>
  </si>
  <si>
    <t>ACT reviewed at 23/134 pcs per hr.</t>
  </si>
  <si>
    <t>JOB OUT</t>
  </si>
  <si>
    <t>Packing</t>
  </si>
  <si>
    <r>
      <rPr>
        <b/>
        <sz val="9"/>
        <color indexed="8"/>
        <rFont val="Arial"/>
        <family val="2"/>
      </rPr>
      <t>Q21/I1/A13</t>
    </r>
    <r>
      <rPr>
        <sz val="9"/>
        <color indexed="8"/>
        <rFont val="Arial"/>
        <family val="2"/>
      </rPr>
      <t xml:space="preserve"> NO PARTS AT MACH-AW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</si>
</sst>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165" fontId="1" fillId="5" borderId="9" xfId="0" applyNumberFormat="1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58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7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2" t="str">
        <f>IF($J$2="","",$J$2)</f>
        <v>A13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6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2" t="str">
        <f>IF($J$2="","",$J$2)</f>
        <v>A13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6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2" t="str">
        <f>IF($J$2="","",$J$2)</f>
        <v>A13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6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59"/>
      <c r="K4" s="4"/>
      <c r="L4" s="80" t="s">
        <v>27</v>
      </c>
      <c r="M4" s="50">
        <v>55.24</v>
      </c>
      <c r="N4" s="230" t="s">
        <v>14</v>
      </c>
      <c r="O4" s="231"/>
      <c r="P4" s="214">
        <f>IF(M6="","",(ROUNDUP((C10*M8/M4/M6),0)*M6))</f>
        <v>24</v>
      </c>
      <c r="Q4" s="215"/>
      <c r="R4" s="28"/>
      <c r="S4" s="23"/>
      <c r="T4" s="23"/>
      <c r="U4" s="307" t="s">
        <v>11</v>
      </c>
      <c r="V4" s="308"/>
      <c r="W4" s="308"/>
      <c r="X4" s="86">
        <f>IF(BZ41=0,"",BZ41)</f>
        <v>23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3" t="str">
        <f>IF($J$4="","",$J$4)</f>
        <v/>
      </c>
      <c r="AI4" s="4"/>
      <c r="AJ4" s="80" t="s">
        <v>27</v>
      </c>
      <c r="AK4" s="105">
        <f>IF($M$4="","",$M$4)</f>
        <v>55.24</v>
      </c>
      <c r="AL4" s="230" t="s">
        <v>14</v>
      </c>
      <c r="AM4" s="231"/>
      <c r="AN4" s="214">
        <f>IF($P$4="","",$P$4)</f>
        <v>24</v>
      </c>
      <c r="AO4" s="215"/>
      <c r="AP4" s="28"/>
      <c r="AQ4" s="23"/>
      <c r="AR4" s="23"/>
      <c r="AS4" s="307" t="s">
        <v>11</v>
      </c>
      <c r="AT4" s="308"/>
      <c r="AU4" s="308"/>
      <c r="AV4" s="86">
        <f>IF($X$4="","",$X$4)</f>
        <v>23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3" t="str">
        <f>IF($J$4="","",$J$4)</f>
        <v/>
      </c>
      <c r="BG4" s="4"/>
      <c r="BH4" s="80" t="s">
        <v>27</v>
      </c>
      <c r="BI4" s="105">
        <f>IF($M$4="","",$M$4)</f>
        <v>55.24</v>
      </c>
      <c r="BJ4" s="230" t="s">
        <v>14</v>
      </c>
      <c r="BK4" s="231"/>
      <c r="BL4" s="214">
        <f>IF($P$4="","",$P$4)</f>
        <v>24</v>
      </c>
      <c r="BM4" s="215"/>
      <c r="BN4" s="28"/>
      <c r="BO4" s="23"/>
      <c r="BP4" s="23"/>
      <c r="BQ4" s="307" t="s">
        <v>11</v>
      </c>
      <c r="BR4" s="308"/>
      <c r="BS4" s="308"/>
      <c r="BT4" s="86">
        <f>IF($X$4="","",$X$4)</f>
        <v>23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3" t="str">
        <f>IF($J$4="","",$J$4)</f>
        <v/>
      </c>
      <c r="CE4" s="4"/>
      <c r="CF4" s="80" t="s">
        <v>27</v>
      </c>
      <c r="CG4" s="105">
        <f>IF($M$4="","",$M$4)</f>
        <v>55.24</v>
      </c>
      <c r="CH4" s="230" t="s">
        <v>14</v>
      </c>
      <c r="CI4" s="231"/>
      <c r="CJ4" s="214">
        <f>IF($P$4="","",$P$4)</f>
        <v>24</v>
      </c>
      <c r="CK4" s="215"/>
      <c r="CL4" s="28"/>
      <c r="CM4" s="23"/>
      <c r="CN4" s="23"/>
      <c r="CO4" s="307" t="s">
        <v>11</v>
      </c>
      <c r="CP4" s="308"/>
      <c r="CQ4" s="308"/>
      <c r="CR4" s="86">
        <f>IF($X$4="","",$X$4)</f>
        <v>23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8">
        <v>138</v>
      </c>
      <c r="K6" s="4"/>
      <c r="L6" s="81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29">
        <f>IF(X4="","",(X2/X4))</f>
        <v>0.69565217391304346</v>
      </c>
      <c r="Y6" s="29"/>
      <c r="Z6" s="76" t="s">
        <v>62</v>
      </c>
      <c r="AA6" s="309" t="str">
        <f>IF($C$6="","",$C$6)</f>
        <v>143357-01-C-10</v>
      </c>
      <c r="AB6" s="310"/>
      <c r="AC6" s="311"/>
      <c r="AD6" s="4"/>
      <c r="AE6" s="39"/>
      <c r="AF6" s="235" t="s">
        <v>21</v>
      </c>
      <c r="AG6" s="236"/>
      <c r="AH6" s="104">
        <f>IF($J$6="","",$J$6)</f>
        <v>138</v>
      </c>
      <c r="AI6" s="4"/>
      <c r="AJ6" s="81" t="s">
        <v>69</v>
      </c>
      <c r="AK6" s="105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7">
        <f>IF($X$6="","",$X$6)</f>
        <v>0.69565217391304346</v>
      </c>
      <c r="AW6" s="29"/>
      <c r="AX6" s="76" t="s">
        <v>62</v>
      </c>
      <c r="AY6" s="309" t="str">
        <f>IF($C$6="","",$C$6)</f>
        <v>143357-01-C-10</v>
      </c>
      <c r="AZ6" s="310"/>
      <c r="BA6" s="311"/>
      <c r="BB6" s="4"/>
      <c r="BC6" s="39"/>
      <c r="BD6" s="235" t="s">
        <v>21</v>
      </c>
      <c r="BE6" s="236"/>
      <c r="BF6" s="104">
        <f>IF($J$6="","",$J$6)</f>
        <v>138</v>
      </c>
      <c r="BG6" s="4"/>
      <c r="BH6" s="81" t="s">
        <v>69</v>
      </c>
      <c r="BI6" s="105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7">
        <f>IF($X$6="","",$X$6)</f>
        <v>0.69565217391304346</v>
      </c>
      <c r="BU6" s="29"/>
      <c r="BV6" s="76" t="s">
        <v>62</v>
      </c>
      <c r="BW6" s="309" t="str">
        <f>IF($C$6="","",$C$6)</f>
        <v>143357-01-C-10</v>
      </c>
      <c r="BX6" s="310"/>
      <c r="BY6" s="311"/>
      <c r="BZ6" s="4"/>
      <c r="CA6" s="39"/>
      <c r="CB6" s="235" t="s">
        <v>21</v>
      </c>
      <c r="CC6" s="236"/>
      <c r="CD6" s="104">
        <f>IF($J$6="","",$J$6)</f>
        <v>138</v>
      </c>
      <c r="CE6" s="4"/>
      <c r="CF6" s="81" t="s">
        <v>69</v>
      </c>
      <c r="CG6" s="105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7">
        <f>IF($X$6="","",$X$6)</f>
        <v>0.69565217391304346</v>
      </c>
      <c r="CS6" s="29"/>
    </row>
    <row r="7" spans="2:97" ht="10.5" customHeight="1" x14ac:dyDescent="0.25">
      <c r="B7" s="60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0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0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0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4" t="s">
        <v>64</v>
      </c>
      <c r="C8" s="424">
        <v>372843</v>
      </c>
      <c r="D8" s="424"/>
      <c r="E8" s="425"/>
      <c r="F8" s="418"/>
      <c r="G8" s="419"/>
      <c r="H8" s="354" t="s">
        <v>78</v>
      </c>
      <c r="I8" s="355"/>
      <c r="J8" s="131">
        <v>23.7</v>
      </c>
      <c r="K8" s="28"/>
      <c r="L8" s="80" t="s">
        <v>28</v>
      </c>
      <c r="M8" s="160">
        <v>0.50370000000000004</v>
      </c>
      <c r="N8" s="345" t="s">
        <v>29</v>
      </c>
      <c r="O8" s="346"/>
      <c r="P8" s="214">
        <f>IF(M8="","",M4/M8)</f>
        <v>109.66845344451062</v>
      </c>
      <c r="Q8" s="216"/>
      <c r="R8" s="28"/>
      <c r="S8" s="327" t="s">
        <v>96</v>
      </c>
      <c r="T8" s="328"/>
      <c r="U8" s="328"/>
      <c r="V8" s="328"/>
      <c r="W8" s="328"/>
      <c r="X8" s="329"/>
      <c r="Y8" s="29"/>
      <c r="Z8" s="74" t="s">
        <v>64</v>
      </c>
      <c r="AA8" s="317">
        <f>IF(C8="","",$C$8)</f>
        <v>372843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>
        <f>IF($J$8="","",$J$8)</f>
        <v>23.7</v>
      </c>
      <c r="AI8" s="28"/>
      <c r="AJ8" s="80" t="s">
        <v>28</v>
      </c>
      <c r="AK8" s="106">
        <f>IF($M$8="","",$M$8)</f>
        <v>0.50370000000000004</v>
      </c>
      <c r="AL8" s="345" t="s">
        <v>29</v>
      </c>
      <c r="AM8" s="346"/>
      <c r="AN8" s="214">
        <f>IF($P$8="","",$P$8)</f>
        <v>109.66845344451062</v>
      </c>
      <c r="AO8" s="216"/>
      <c r="AP8" s="28"/>
      <c r="AQ8" s="426" t="str">
        <f>IF($S$8="","",$S$8)</f>
        <v>ACT reviewed at 23/134 pcs per hr.</v>
      </c>
      <c r="AR8" s="427"/>
      <c r="AS8" s="427"/>
      <c r="AT8" s="427"/>
      <c r="AU8" s="427"/>
      <c r="AV8" s="428"/>
      <c r="AW8" s="29"/>
      <c r="AX8" s="74" t="s">
        <v>64</v>
      </c>
      <c r="AY8" s="317">
        <f>IF(AA8="","",$C$8)</f>
        <v>372843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>
        <f>IF($J$8="","",$J$8)</f>
        <v>23.7</v>
      </c>
      <c r="BG8" s="28"/>
      <c r="BH8" s="80" t="s">
        <v>28</v>
      </c>
      <c r="BI8" s="106">
        <f>IF($M$8="","",$M$8)</f>
        <v>0.50370000000000004</v>
      </c>
      <c r="BJ8" s="345" t="s">
        <v>29</v>
      </c>
      <c r="BK8" s="346"/>
      <c r="BL8" s="214">
        <f>IF($P$8="","",$P$8)</f>
        <v>109.66845344451062</v>
      </c>
      <c r="BM8" s="216"/>
      <c r="BN8" s="28"/>
      <c r="BO8" s="426" t="str">
        <f>IF($S$8="","",$S$8)</f>
        <v>ACT reviewed at 23/134 pcs per hr.</v>
      </c>
      <c r="BP8" s="427"/>
      <c r="BQ8" s="427"/>
      <c r="BR8" s="427"/>
      <c r="BS8" s="427"/>
      <c r="BT8" s="428"/>
      <c r="BU8" s="29"/>
      <c r="BV8" s="74" t="s">
        <v>64</v>
      </c>
      <c r="BW8" s="317">
        <f>IF(AY8="","",$C$8)</f>
        <v>372843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3">
        <f>IF($J$8="","",$J$8)</f>
        <v>23.7</v>
      </c>
      <c r="CE8" s="28"/>
      <c r="CF8" s="80" t="s">
        <v>28</v>
      </c>
      <c r="CG8" s="106">
        <f>IF($M$8="","",$M$8)</f>
        <v>0.50370000000000004</v>
      </c>
      <c r="CH8" s="345" t="s">
        <v>29</v>
      </c>
      <c r="CI8" s="346"/>
      <c r="CJ8" s="214">
        <f>IF($P$8="","",$P$8)</f>
        <v>109.66845344451062</v>
      </c>
      <c r="CK8" s="216"/>
      <c r="CL8" s="28"/>
      <c r="CM8" s="426" t="str">
        <f>IF($S$8="","",$S$8)</f>
        <v>ACT reviewed at 23/134 pcs per hr.</v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2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2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2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2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5" t="s">
        <v>63</v>
      </c>
      <c r="C10" s="217">
        <v>2500</v>
      </c>
      <c r="D10" s="217"/>
      <c r="E10" s="218"/>
      <c r="F10" s="416"/>
      <c r="G10" s="417"/>
      <c r="H10" s="354" t="s">
        <v>49</v>
      </c>
      <c r="I10" s="355"/>
      <c r="J10" s="132">
        <v>23</v>
      </c>
      <c r="K10" s="163" t="s">
        <v>95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5" t="s">
        <v>63</v>
      </c>
      <c r="AA10" s="356">
        <f>IF($C$10="","",$C$10)</f>
        <v>2500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4">
        <f>IF($J$10="","",$J$10)</f>
        <v>23</v>
      </c>
      <c r="AI10" s="107" t="str">
        <f>IF($K$10="","",$K$10)</f>
        <v>DE</v>
      </c>
      <c r="AJ10" s="183" t="s">
        <v>41</v>
      </c>
      <c r="AK10" s="184"/>
      <c r="AL10" s="185" t="str">
        <f>IF($N$10="","",$N$10)</f>
        <v>A01102-0040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5" t="s">
        <v>63</v>
      </c>
      <c r="AY10" s="356">
        <f>IF($C$10="","",$C$10)</f>
        <v>2500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4">
        <f>IF($J$10="","",$J$10)</f>
        <v>23</v>
      </c>
      <c r="BG10" s="107" t="str">
        <f>IF($K$10="","",$K$10)</f>
        <v>DE</v>
      </c>
      <c r="BH10" s="183" t="s">
        <v>41</v>
      </c>
      <c r="BI10" s="184"/>
      <c r="BJ10" s="185" t="str">
        <f>IF($N$10="","",$N$10)</f>
        <v>A01102-0040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5" t="s">
        <v>63</v>
      </c>
      <c r="BW10" s="356">
        <f>IF($C$10="","",$C$10)</f>
        <v>2500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4">
        <f>IF($J$10="","",$J$10)</f>
        <v>23</v>
      </c>
      <c r="CE10" s="107" t="str">
        <f>IF($K$10="","",$K$10)</f>
        <v>DE</v>
      </c>
      <c r="CF10" s="183" t="s">
        <v>41</v>
      </c>
      <c r="CG10" s="184"/>
      <c r="CH10" s="185" t="str">
        <f>IF($N$10="","",$N$10)</f>
        <v>A01102-0040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08"/>
      <c r="H14" s="108"/>
      <c r="I14" s="108" t="s">
        <v>0</v>
      </c>
      <c r="J14" s="64">
        <v>0</v>
      </c>
      <c r="K14" s="64">
        <f>C$10</f>
        <v>2500</v>
      </c>
      <c r="L14" s="108" t="s">
        <v>0</v>
      </c>
      <c r="M14" s="108" t="str">
        <f>I14</f>
        <v xml:space="preserve"> </v>
      </c>
      <c r="N14" s="228" t="s">
        <v>0</v>
      </c>
      <c r="O14" s="194"/>
      <c r="P14" s="192"/>
      <c r="Q14" s="193"/>
      <c r="R14" s="194"/>
      <c r="S14" s="110"/>
      <c r="T14" s="111"/>
      <c r="U14" s="111"/>
      <c r="V14" s="176"/>
      <c r="W14" s="177"/>
      <c r="X14" s="177"/>
      <c r="Y14" s="229"/>
      <c r="Z14" s="319" t="s">
        <v>52</v>
      </c>
      <c r="AA14" s="320"/>
      <c r="AB14" s="321"/>
      <c r="AC14" s="116">
        <f>E41</f>
        <v>23</v>
      </c>
      <c r="AD14" s="116">
        <f t="shared" ref="AD14:AI14" si="0">F41</f>
        <v>23</v>
      </c>
      <c r="AE14" s="117">
        <f t="shared" si="0"/>
        <v>2634</v>
      </c>
      <c r="AF14" s="118">
        <f>H41</f>
        <v>4.0029742939898627</v>
      </c>
      <c r="AG14" s="116">
        <f t="shared" si="0"/>
        <v>36</v>
      </c>
      <c r="AH14" s="117">
        <f t="shared" si="0"/>
        <v>2634</v>
      </c>
      <c r="AI14" s="117">
        <f t="shared" si="0"/>
        <v>-134</v>
      </c>
      <c r="AJ14" s="119">
        <f>L41</f>
        <v>3174</v>
      </c>
      <c r="AK14" s="63"/>
      <c r="AL14" s="358"/>
      <c r="AM14" s="359"/>
      <c r="AN14" s="360"/>
      <c r="AO14" s="361"/>
      <c r="AP14" s="362"/>
      <c r="AQ14" s="122">
        <f>S41</f>
        <v>13</v>
      </c>
      <c r="AR14" s="62"/>
      <c r="AS14" s="119">
        <f>U41</f>
        <v>36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6">
        <f>AC41</f>
        <v>23</v>
      </c>
      <c r="BB14" s="116">
        <f t="shared" ref="BB14" si="1">AD41</f>
        <v>23</v>
      </c>
      <c r="BC14" s="117">
        <f t="shared" ref="BC14" si="2">AE41</f>
        <v>2634</v>
      </c>
      <c r="BD14" s="118">
        <f>AF41</f>
        <v>4.0029742939898627</v>
      </c>
      <c r="BE14" s="116">
        <f t="shared" ref="BE14" si="3">AG41</f>
        <v>36</v>
      </c>
      <c r="BF14" s="117">
        <f t="shared" ref="BF14" si="4">AH41</f>
        <v>2634</v>
      </c>
      <c r="BG14" s="117">
        <f t="shared" ref="BG14" si="5">AI41</f>
        <v>-134</v>
      </c>
      <c r="BH14" s="119">
        <f>AJ41</f>
        <v>3174</v>
      </c>
      <c r="BI14" s="63"/>
      <c r="BJ14" s="358"/>
      <c r="BK14" s="359"/>
      <c r="BL14" s="360"/>
      <c r="BM14" s="361"/>
      <c r="BN14" s="362"/>
      <c r="BO14" s="122">
        <f>AQ41</f>
        <v>13</v>
      </c>
      <c r="BP14" s="62"/>
      <c r="BQ14" s="119">
        <f>AS41</f>
        <v>36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6">
        <f>BA41</f>
        <v>23</v>
      </c>
      <c r="BZ14" s="116">
        <f t="shared" ref="BZ14" si="6">BB41</f>
        <v>23</v>
      </c>
      <c r="CA14" s="117">
        <f t="shared" ref="CA14" si="7">BC41</f>
        <v>2634</v>
      </c>
      <c r="CB14" s="118">
        <f>BD41</f>
        <v>4.0029742939898627</v>
      </c>
      <c r="CC14" s="116">
        <f t="shared" ref="CC14" si="8">BE41</f>
        <v>36</v>
      </c>
      <c r="CD14" s="117">
        <f t="shared" ref="CD14" si="9">BF41</f>
        <v>2634</v>
      </c>
      <c r="CE14" s="117">
        <f t="shared" ref="CE14" si="10">BG41</f>
        <v>-134</v>
      </c>
      <c r="CF14" s="119">
        <f>BH41</f>
        <v>3174</v>
      </c>
      <c r="CG14" s="63"/>
      <c r="CH14" s="358"/>
      <c r="CI14" s="359"/>
      <c r="CJ14" s="360"/>
      <c r="CK14" s="361"/>
      <c r="CL14" s="362"/>
      <c r="CM14" s="122">
        <f>BO41</f>
        <v>13</v>
      </c>
      <c r="CN14" s="62"/>
      <c r="CO14" s="119">
        <f>BQ41</f>
        <v>36</v>
      </c>
      <c r="CP14" s="363" t="s">
        <v>45</v>
      </c>
      <c r="CQ14" s="364"/>
      <c r="CR14" s="364"/>
      <c r="CS14" s="365"/>
    </row>
    <row r="15" spans="2:97" ht="15" customHeight="1" x14ac:dyDescent="0.25">
      <c r="B15" s="135">
        <v>42157</v>
      </c>
      <c r="C15" s="161" t="s">
        <v>80</v>
      </c>
      <c r="D15" s="136">
        <v>27815</v>
      </c>
      <c r="E15" s="136">
        <v>0</v>
      </c>
      <c r="F15" s="139">
        <v>2</v>
      </c>
      <c r="G15" s="140">
        <v>0</v>
      </c>
      <c r="H15" s="96">
        <f>IF(G15="","",(IF($P$8=0,"",(G15/$M$6)/$P$8)))</f>
        <v>0</v>
      </c>
      <c r="I15" s="97">
        <f>IF(G15="","",(SUM(E15+F15+S15)))</f>
        <v>2</v>
      </c>
      <c r="J15" s="98">
        <f>SUM(G$14:G15)</f>
        <v>0</v>
      </c>
      <c r="K15" s="98">
        <f t="shared" ref="K15:K40" si="11">C$10-J15</f>
        <v>2500</v>
      </c>
      <c r="L15" s="99">
        <f>IF(G15="",0,$J$6*(I15-F15-S15))</f>
        <v>0</v>
      </c>
      <c r="M15" s="100">
        <f>G15</f>
        <v>0</v>
      </c>
      <c r="N15" s="179" t="str">
        <f>IF(L15=0,"",(M15/L15))</f>
        <v/>
      </c>
      <c r="O15" s="180"/>
      <c r="P15" s="164"/>
      <c r="Q15" s="165"/>
      <c r="R15" s="166"/>
      <c r="S15" s="143">
        <v>0</v>
      </c>
      <c r="T15" s="145">
        <v>0</v>
      </c>
      <c r="U15" s="145">
        <v>0</v>
      </c>
      <c r="V15" s="167"/>
      <c r="W15" s="168"/>
      <c r="X15" s="168"/>
      <c r="Y15" s="169"/>
      <c r="Z15" s="144"/>
      <c r="AA15" s="145"/>
      <c r="AB15" s="145"/>
      <c r="AC15" s="145"/>
      <c r="AD15" s="148"/>
      <c r="AE15" s="149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2634</v>
      </c>
      <c r="AI15" s="98">
        <f>C$10-AH15</f>
        <v>-134</v>
      </c>
      <c r="AJ15" s="99">
        <f>IF(AE15="",0,$J$6*(AG15-AD15-AQ15))</f>
        <v>0</v>
      </c>
      <c r="AK15" s="100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69"/>
      <c r="AR15" s="68"/>
      <c r="AS15" s="68"/>
      <c r="AT15" s="369"/>
      <c r="AU15" s="370"/>
      <c r="AV15" s="370"/>
      <c r="AW15" s="371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2634</v>
      </c>
      <c r="BG15" s="98">
        <f>$C$10-BF15</f>
        <v>-134</v>
      </c>
      <c r="BH15" s="99">
        <f>IF(BC15="",0,$J$6*(BE15-BB15-BO15))</f>
        <v>0</v>
      </c>
      <c r="BI15" s="100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79"/>
      <c r="BP15" s="68"/>
      <c r="BQ15" s="68"/>
      <c r="BR15" s="369"/>
      <c r="BS15" s="370"/>
      <c r="BT15" s="370"/>
      <c r="BU15" s="371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2634</v>
      </c>
      <c r="CE15" s="98">
        <f>$C$10-CD15</f>
        <v>-134</v>
      </c>
      <c r="CF15" s="99">
        <f>IF(CA15="",0,$J$6*(CC15-BZ15-CM15))</f>
        <v>0</v>
      </c>
      <c r="CG15" s="100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79"/>
      <c r="CN15" s="68"/>
      <c r="CO15" s="68"/>
      <c r="CP15" s="369"/>
      <c r="CQ15" s="370"/>
      <c r="CR15" s="370"/>
      <c r="CS15" s="371"/>
    </row>
    <row r="16" spans="2:97" ht="15" customHeight="1" x14ac:dyDescent="0.25">
      <c r="B16" s="135">
        <v>42158</v>
      </c>
      <c r="C16" s="161" t="s">
        <v>80</v>
      </c>
      <c r="D16" s="136">
        <v>27815</v>
      </c>
      <c r="E16" s="136">
        <v>0</v>
      </c>
      <c r="F16" s="138">
        <v>7</v>
      </c>
      <c r="G16" s="140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8</v>
      </c>
      <c r="J16" s="98">
        <f>SUM(G$14:G16)</f>
        <v>0</v>
      </c>
      <c r="K16" s="98">
        <f>C$10-J16</f>
        <v>2500</v>
      </c>
      <c r="L16" s="99">
        <f t="shared" ref="L16:L40" si="14">IF(G16="",0,$J$6*(I16-F16-S16))</f>
        <v>0</v>
      </c>
      <c r="M16" s="100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3">
        <v>1</v>
      </c>
      <c r="T16" s="145">
        <v>3</v>
      </c>
      <c r="U16" s="145">
        <v>0</v>
      </c>
      <c r="V16" s="167" t="s">
        <v>81</v>
      </c>
      <c r="W16" s="168"/>
      <c r="X16" s="168"/>
      <c r="Y16" s="169"/>
      <c r="Z16" s="144"/>
      <c r="AA16" s="145"/>
      <c r="AB16" s="145"/>
      <c r="AC16" s="145"/>
      <c r="AD16" s="147"/>
      <c r="AE16" s="149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2634</v>
      </c>
      <c r="AI16" s="98">
        <f t="shared" ref="AI16:AI40" si="19">C$10-AH16</f>
        <v>-134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69"/>
      <c r="AR16" s="68"/>
      <c r="AS16" s="68"/>
      <c r="AT16" s="369"/>
      <c r="AU16" s="370"/>
      <c r="AV16" s="370"/>
      <c r="AW16" s="371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2634</v>
      </c>
      <c r="BG16" s="98">
        <f t="shared" ref="BG16:BG40" si="25">$C$10-BF16</f>
        <v>-134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79"/>
      <c r="BP16" s="68"/>
      <c r="BQ16" s="68"/>
      <c r="BR16" s="369"/>
      <c r="BS16" s="370"/>
      <c r="BT16" s="370"/>
      <c r="BU16" s="371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2634</v>
      </c>
      <c r="CE16" s="98">
        <f t="shared" ref="CE16:CE40" si="31">$C$10-CD16</f>
        <v>-134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79"/>
      <c r="CN16" s="68"/>
      <c r="CO16" s="68"/>
      <c r="CP16" s="369"/>
      <c r="CQ16" s="370"/>
      <c r="CR16" s="370"/>
      <c r="CS16" s="371"/>
    </row>
    <row r="17" spans="2:97" ht="15" customHeight="1" x14ac:dyDescent="0.25">
      <c r="B17" s="135">
        <v>42158</v>
      </c>
      <c r="C17" s="161" t="s">
        <v>80</v>
      </c>
      <c r="D17" s="136">
        <v>27815</v>
      </c>
      <c r="E17" s="136">
        <v>0</v>
      </c>
      <c r="F17" s="138">
        <v>5</v>
      </c>
      <c r="G17" s="140">
        <v>0</v>
      </c>
      <c r="H17" s="96">
        <f t="shared" si="12"/>
        <v>0</v>
      </c>
      <c r="I17" s="97">
        <f t="shared" si="13"/>
        <v>5</v>
      </c>
      <c r="J17" s="98">
        <f>SUM(G$14:G17)</f>
        <v>0</v>
      </c>
      <c r="K17" s="98">
        <f t="shared" si="11"/>
        <v>2500</v>
      </c>
      <c r="L17" s="99">
        <f t="shared" si="14"/>
        <v>0</v>
      </c>
      <c r="M17" s="100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3">
        <v>0</v>
      </c>
      <c r="T17" s="145">
        <v>0</v>
      </c>
      <c r="U17" s="145">
        <v>0</v>
      </c>
      <c r="V17" s="167" t="s">
        <v>82</v>
      </c>
      <c r="W17" s="168"/>
      <c r="X17" s="168"/>
      <c r="Y17" s="169"/>
      <c r="Z17" s="144"/>
      <c r="AA17" s="145"/>
      <c r="AB17" s="145"/>
      <c r="AC17" s="145"/>
      <c r="AD17" s="147"/>
      <c r="AE17" s="149"/>
      <c r="AF17" s="96" t="str">
        <f t="shared" si="17"/>
        <v/>
      </c>
      <c r="AG17" s="97" t="str">
        <f t="shared" si="18"/>
        <v/>
      </c>
      <c r="AH17" s="98">
        <f>SUM(AE$14:AE17)</f>
        <v>2634</v>
      </c>
      <c r="AI17" s="98">
        <f t="shared" si="19"/>
        <v>-134</v>
      </c>
      <c r="AJ17" s="99">
        <f t="shared" si="20"/>
        <v>0</v>
      </c>
      <c r="AK17" s="100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2634</v>
      </c>
      <c r="BG17" s="98">
        <f t="shared" si="25"/>
        <v>-134</v>
      </c>
      <c r="BH17" s="99">
        <f t="shared" si="26"/>
        <v>0</v>
      </c>
      <c r="BI17" s="100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2634</v>
      </c>
      <c r="CE17" s="98">
        <f t="shared" si="31"/>
        <v>-134</v>
      </c>
      <c r="CF17" s="99">
        <f t="shared" si="32"/>
        <v>0</v>
      </c>
      <c r="CG17" s="100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5">
        <v>42159</v>
      </c>
      <c r="C18" s="161" t="s">
        <v>80</v>
      </c>
      <c r="D18" s="136">
        <v>27815</v>
      </c>
      <c r="E18" s="136">
        <v>1.5</v>
      </c>
      <c r="F18" s="138">
        <v>4.5</v>
      </c>
      <c r="G18" s="140">
        <v>226</v>
      </c>
      <c r="H18" s="96">
        <f t="shared" si="12"/>
        <v>0.34345944967414915</v>
      </c>
      <c r="I18" s="97">
        <f t="shared" si="13"/>
        <v>8</v>
      </c>
      <c r="J18" s="98">
        <f>SUM(G$14:G18)</f>
        <v>226</v>
      </c>
      <c r="K18" s="98">
        <f t="shared" si="11"/>
        <v>2274</v>
      </c>
      <c r="L18" s="99">
        <f t="shared" si="14"/>
        <v>207</v>
      </c>
      <c r="M18" s="100">
        <f t="shared" si="15"/>
        <v>226</v>
      </c>
      <c r="N18" s="179">
        <f t="shared" si="16"/>
        <v>1.0917874396135265</v>
      </c>
      <c r="O18" s="180"/>
      <c r="P18" s="164"/>
      <c r="Q18" s="165"/>
      <c r="R18" s="166"/>
      <c r="S18" s="143">
        <v>2</v>
      </c>
      <c r="T18" s="145">
        <v>4</v>
      </c>
      <c r="U18" s="145">
        <v>0</v>
      </c>
      <c r="V18" s="167" t="s">
        <v>83</v>
      </c>
      <c r="W18" s="168"/>
      <c r="X18" s="168"/>
      <c r="Y18" s="169"/>
      <c r="Z18" s="144"/>
      <c r="AA18" s="145"/>
      <c r="AB18" s="145"/>
      <c r="AC18" s="145"/>
      <c r="AD18" s="147"/>
      <c r="AE18" s="149"/>
      <c r="AF18" s="96" t="str">
        <f t="shared" si="17"/>
        <v/>
      </c>
      <c r="AG18" s="97" t="str">
        <f t="shared" si="18"/>
        <v/>
      </c>
      <c r="AH18" s="98">
        <f>SUM(AE$14:AE18)</f>
        <v>2634</v>
      </c>
      <c r="AI18" s="98">
        <f t="shared" si="19"/>
        <v>-134</v>
      </c>
      <c r="AJ18" s="99">
        <f t="shared" si="20"/>
        <v>0</v>
      </c>
      <c r="AK18" s="100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2634</v>
      </c>
      <c r="BG18" s="98">
        <f t="shared" si="25"/>
        <v>-134</v>
      </c>
      <c r="BH18" s="99">
        <f t="shared" si="26"/>
        <v>0</v>
      </c>
      <c r="BI18" s="100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2634</v>
      </c>
      <c r="CE18" s="98">
        <f t="shared" si="31"/>
        <v>-134</v>
      </c>
      <c r="CF18" s="99">
        <f t="shared" si="32"/>
        <v>0</v>
      </c>
      <c r="CG18" s="100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5">
        <v>42159</v>
      </c>
      <c r="C19" s="162" t="s">
        <v>80</v>
      </c>
      <c r="D19" s="136">
        <v>27815</v>
      </c>
      <c r="E19" s="136">
        <v>1.5</v>
      </c>
      <c r="F19" s="138">
        <v>4.5</v>
      </c>
      <c r="G19" s="140">
        <v>0</v>
      </c>
      <c r="H19" s="96">
        <f t="shared" si="12"/>
        <v>0</v>
      </c>
      <c r="I19" s="97">
        <f t="shared" si="13"/>
        <v>8</v>
      </c>
      <c r="J19" s="98">
        <f>SUM(G$14:G19)</f>
        <v>226</v>
      </c>
      <c r="K19" s="98">
        <f t="shared" si="11"/>
        <v>2274</v>
      </c>
      <c r="L19" s="99">
        <f t="shared" si="14"/>
        <v>207</v>
      </c>
      <c r="M19" s="100">
        <f t="shared" si="15"/>
        <v>0</v>
      </c>
      <c r="N19" s="179">
        <f t="shared" si="16"/>
        <v>0</v>
      </c>
      <c r="O19" s="180"/>
      <c r="P19" s="164"/>
      <c r="Q19" s="165"/>
      <c r="R19" s="166"/>
      <c r="S19" s="143">
        <v>2</v>
      </c>
      <c r="T19" s="145">
        <v>4</v>
      </c>
      <c r="U19" s="145">
        <v>0</v>
      </c>
      <c r="V19" s="167" t="s">
        <v>84</v>
      </c>
      <c r="W19" s="168"/>
      <c r="X19" s="168"/>
      <c r="Y19" s="169"/>
      <c r="Z19" s="144"/>
      <c r="AA19" s="146"/>
      <c r="AB19" s="145"/>
      <c r="AC19" s="145"/>
      <c r="AD19" s="147"/>
      <c r="AE19" s="149"/>
      <c r="AF19" s="96" t="str">
        <f t="shared" si="17"/>
        <v/>
      </c>
      <c r="AG19" s="97" t="str">
        <f t="shared" si="18"/>
        <v/>
      </c>
      <c r="AH19" s="98">
        <f>SUM(AE$14:AE19)</f>
        <v>2634</v>
      </c>
      <c r="AI19" s="98">
        <f t="shared" si="19"/>
        <v>-134</v>
      </c>
      <c r="AJ19" s="99">
        <f t="shared" si="20"/>
        <v>0</v>
      </c>
      <c r="AK19" s="100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2634</v>
      </c>
      <c r="BG19" s="98">
        <f t="shared" si="25"/>
        <v>-134</v>
      </c>
      <c r="BH19" s="99">
        <f t="shared" si="26"/>
        <v>0</v>
      </c>
      <c r="BI19" s="100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2634</v>
      </c>
      <c r="CE19" s="98">
        <f t="shared" si="31"/>
        <v>-134</v>
      </c>
      <c r="CF19" s="99">
        <f t="shared" si="32"/>
        <v>0</v>
      </c>
      <c r="CG19" s="100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5">
        <v>42159</v>
      </c>
      <c r="C20" s="162" t="s">
        <v>85</v>
      </c>
      <c r="D20" s="136">
        <v>27817</v>
      </c>
      <c r="E20" s="136">
        <v>1</v>
      </c>
      <c r="F20" s="138">
        <v>0</v>
      </c>
      <c r="G20" s="140">
        <v>81</v>
      </c>
      <c r="H20" s="96">
        <f t="shared" si="12"/>
        <v>0.1230982983345402</v>
      </c>
      <c r="I20" s="97">
        <f t="shared" si="13"/>
        <v>7</v>
      </c>
      <c r="J20" s="98">
        <f>SUM(G$14:G20)</f>
        <v>307</v>
      </c>
      <c r="K20" s="98">
        <f t="shared" si="11"/>
        <v>2193</v>
      </c>
      <c r="L20" s="99">
        <f t="shared" si="14"/>
        <v>138</v>
      </c>
      <c r="M20" s="100">
        <f t="shared" si="15"/>
        <v>81</v>
      </c>
      <c r="N20" s="179">
        <f t="shared" si="16"/>
        <v>0.58695652173913049</v>
      </c>
      <c r="O20" s="180"/>
      <c r="P20" s="164"/>
      <c r="Q20" s="165"/>
      <c r="R20" s="166"/>
      <c r="S20" s="143">
        <v>6</v>
      </c>
      <c r="T20" s="145">
        <v>2</v>
      </c>
      <c r="U20" s="145">
        <v>5</v>
      </c>
      <c r="V20" s="170" t="s">
        <v>86</v>
      </c>
      <c r="W20" s="171"/>
      <c r="X20" s="171"/>
      <c r="Y20" s="172"/>
      <c r="Z20" s="144"/>
      <c r="AA20" s="146"/>
      <c r="AB20" s="145"/>
      <c r="AC20" s="145"/>
      <c r="AD20" s="147"/>
      <c r="AE20" s="149"/>
      <c r="AF20" s="96" t="str">
        <f t="shared" si="17"/>
        <v/>
      </c>
      <c r="AG20" s="97" t="str">
        <f t="shared" si="18"/>
        <v/>
      </c>
      <c r="AH20" s="98">
        <f>SUM(AE$14:AE20)</f>
        <v>2634</v>
      </c>
      <c r="AI20" s="98">
        <f t="shared" si="19"/>
        <v>-134</v>
      </c>
      <c r="AJ20" s="99">
        <f t="shared" si="20"/>
        <v>0</v>
      </c>
      <c r="AK20" s="100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2634</v>
      </c>
      <c r="BG20" s="98">
        <f t="shared" si="25"/>
        <v>-134</v>
      </c>
      <c r="BH20" s="99">
        <f t="shared" si="26"/>
        <v>0</v>
      </c>
      <c r="BI20" s="100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2634</v>
      </c>
      <c r="CE20" s="98">
        <f t="shared" si="31"/>
        <v>-134</v>
      </c>
      <c r="CF20" s="99">
        <f t="shared" si="32"/>
        <v>0</v>
      </c>
      <c r="CG20" s="100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5">
        <v>42159</v>
      </c>
      <c r="C21" s="162" t="s">
        <v>85</v>
      </c>
      <c r="D21" s="136">
        <v>27817</v>
      </c>
      <c r="E21" s="136">
        <v>0</v>
      </c>
      <c r="F21" s="136">
        <v>0</v>
      </c>
      <c r="G21" s="140">
        <v>0</v>
      </c>
      <c r="H21" s="96">
        <f t="shared" si="12"/>
        <v>0</v>
      </c>
      <c r="I21" s="97">
        <f t="shared" si="13"/>
        <v>1</v>
      </c>
      <c r="J21" s="98">
        <f>SUM(G$14:G21)</f>
        <v>307</v>
      </c>
      <c r="K21" s="98">
        <f t="shared" si="11"/>
        <v>2193</v>
      </c>
      <c r="L21" s="99">
        <f t="shared" si="14"/>
        <v>0</v>
      </c>
      <c r="M21" s="100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3">
        <v>1</v>
      </c>
      <c r="T21" s="145">
        <v>4</v>
      </c>
      <c r="U21" s="145">
        <v>0</v>
      </c>
      <c r="V21" s="167" t="s">
        <v>87</v>
      </c>
      <c r="W21" s="168"/>
      <c r="X21" s="168"/>
      <c r="Y21" s="169"/>
      <c r="Z21" s="144"/>
      <c r="AA21" s="146"/>
      <c r="AB21" s="145"/>
      <c r="AC21" s="145"/>
      <c r="AD21" s="145"/>
      <c r="AE21" s="149"/>
      <c r="AF21" s="96" t="str">
        <f t="shared" si="17"/>
        <v/>
      </c>
      <c r="AG21" s="97" t="str">
        <f t="shared" si="18"/>
        <v/>
      </c>
      <c r="AH21" s="98">
        <f>SUM(AE$14:AE21)</f>
        <v>2634</v>
      </c>
      <c r="AI21" s="98">
        <f t="shared" si="19"/>
        <v>-134</v>
      </c>
      <c r="AJ21" s="99">
        <f t="shared" si="20"/>
        <v>0</v>
      </c>
      <c r="AK21" s="100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2634</v>
      </c>
      <c r="BG21" s="98">
        <f t="shared" si="25"/>
        <v>-134</v>
      </c>
      <c r="BH21" s="99">
        <f t="shared" si="26"/>
        <v>0</v>
      </c>
      <c r="BI21" s="100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2634</v>
      </c>
      <c r="CE21" s="98">
        <f t="shared" si="31"/>
        <v>-134</v>
      </c>
      <c r="CF21" s="99">
        <f t="shared" si="32"/>
        <v>0</v>
      </c>
      <c r="CG21" s="100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5">
        <v>42160</v>
      </c>
      <c r="C22" s="162" t="s">
        <v>80</v>
      </c>
      <c r="D22" s="136">
        <v>27815</v>
      </c>
      <c r="E22" s="136">
        <v>7.5</v>
      </c>
      <c r="F22" s="136">
        <v>0</v>
      </c>
      <c r="G22" s="140">
        <v>900</v>
      </c>
      <c r="H22" s="96">
        <f t="shared" si="12"/>
        <v>1.36775887038378</v>
      </c>
      <c r="I22" s="97">
        <f t="shared" si="13"/>
        <v>8</v>
      </c>
      <c r="J22" s="98">
        <f>SUM(G$14:G22)</f>
        <v>1207</v>
      </c>
      <c r="K22" s="98">
        <f t="shared" si="11"/>
        <v>1293</v>
      </c>
      <c r="L22" s="99">
        <f t="shared" si="14"/>
        <v>1035</v>
      </c>
      <c r="M22" s="100">
        <f t="shared" si="15"/>
        <v>900</v>
      </c>
      <c r="N22" s="179">
        <f t="shared" si="16"/>
        <v>0.86956521739130432</v>
      </c>
      <c r="O22" s="180"/>
      <c r="P22" s="164">
        <v>599939</v>
      </c>
      <c r="Q22" s="165"/>
      <c r="R22" s="166"/>
      <c r="S22" s="143">
        <v>0.5</v>
      </c>
      <c r="T22" s="145">
        <v>1</v>
      </c>
      <c r="U22" s="145">
        <v>0</v>
      </c>
      <c r="V22" s="167" t="s">
        <v>93</v>
      </c>
      <c r="W22" s="168"/>
      <c r="X22" s="168"/>
      <c r="Y22" s="169"/>
      <c r="Z22" s="144"/>
      <c r="AA22" s="146"/>
      <c r="AB22" s="145"/>
      <c r="AC22" s="145"/>
      <c r="AD22" s="145"/>
      <c r="AE22" s="149"/>
      <c r="AF22" s="96" t="str">
        <f t="shared" si="17"/>
        <v/>
      </c>
      <c r="AG22" s="97" t="str">
        <f t="shared" si="18"/>
        <v/>
      </c>
      <c r="AH22" s="98">
        <f>SUM(AE$14:AE22)</f>
        <v>2634</v>
      </c>
      <c r="AI22" s="98">
        <f t="shared" si="19"/>
        <v>-134</v>
      </c>
      <c r="AJ22" s="99">
        <f t="shared" si="20"/>
        <v>0</v>
      </c>
      <c r="AK22" s="100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2634</v>
      </c>
      <c r="BG22" s="98">
        <f t="shared" si="25"/>
        <v>-134</v>
      </c>
      <c r="BH22" s="99">
        <f t="shared" si="26"/>
        <v>0</v>
      </c>
      <c r="BI22" s="100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2634</v>
      </c>
      <c r="CE22" s="98">
        <f t="shared" si="31"/>
        <v>-134</v>
      </c>
      <c r="CF22" s="99">
        <f t="shared" si="32"/>
        <v>0</v>
      </c>
      <c r="CG22" s="100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5">
        <v>42160</v>
      </c>
      <c r="C23" s="162" t="s">
        <v>85</v>
      </c>
      <c r="D23" s="136">
        <v>27817</v>
      </c>
      <c r="E23" s="136">
        <v>7.5</v>
      </c>
      <c r="F23" s="136">
        <v>0</v>
      </c>
      <c r="G23" s="140">
        <v>1017</v>
      </c>
      <c r="H23" s="96">
        <f t="shared" si="12"/>
        <v>1.5455675235336712</v>
      </c>
      <c r="I23" s="97">
        <f t="shared" si="13"/>
        <v>8</v>
      </c>
      <c r="J23" s="98">
        <f>SUM(G$14:G23)</f>
        <v>2224</v>
      </c>
      <c r="K23" s="98">
        <f t="shared" si="11"/>
        <v>276</v>
      </c>
      <c r="L23" s="99">
        <f t="shared" si="14"/>
        <v>1035</v>
      </c>
      <c r="M23" s="100">
        <f t="shared" si="15"/>
        <v>1017</v>
      </c>
      <c r="N23" s="179">
        <f t="shared" si="16"/>
        <v>0.9826086956521739</v>
      </c>
      <c r="O23" s="180"/>
      <c r="P23" s="164">
        <v>599939</v>
      </c>
      <c r="Q23" s="165"/>
      <c r="R23" s="166"/>
      <c r="S23" s="143">
        <v>0.5</v>
      </c>
      <c r="T23" s="145">
        <v>2</v>
      </c>
      <c r="U23" s="145">
        <v>0</v>
      </c>
      <c r="V23" s="167" t="s">
        <v>94</v>
      </c>
      <c r="W23" s="168"/>
      <c r="X23" s="168"/>
      <c r="Y23" s="169"/>
      <c r="Z23" s="144"/>
      <c r="AA23" s="146"/>
      <c r="AB23" s="145"/>
      <c r="AC23" s="145"/>
      <c r="AD23" s="145"/>
      <c r="AE23" s="149"/>
      <c r="AF23" s="96" t="str">
        <f t="shared" si="17"/>
        <v/>
      </c>
      <c r="AG23" s="97" t="str">
        <f t="shared" si="18"/>
        <v/>
      </c>
      <c r="AH23" s="98">
        <f>SUM(AE$14:AE23)</f>
        <v>2634</v>
      </c>
      <c r="AI23" s="98">
        <f t="shared" si="19"/>
        <v>-134</v>
      </c>
      <c r="AJ23" s="99">
        <f t="shared" si="20"/>
        <v>0</v>
      </c>
      <c r="AK23" s="100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2634</v>
      </c>
      <c r="BG23" s="98">
        <f t="shared" si="25"/>
        <v>-134</v>
      </c>
      <c r="BH23" s="99">
        <f t="shared" si="26"/>
        <v>0</v>
      </c>
      <c r="BI23" s="100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2634</v>
      </c>
      <c r="CE23" s="98">
        <f t="shared" si="31"/>
        <v>-134</v>
      </c>
      <c r="CF23" s="99">
        <f t="shared" si="32"/>
        <v>0</v>
      </c>
      <c r="CG23" s="100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5">
        <v>42163</v>
      </c>
      <c r="C24" s="162" t="s">
        <v>80</v>
      </c>
      <c r="D24" s="136">
        <v>27815</v>
      </c>
      <c r="E24" s="136">
        <v>4</v>
      </c>
      <c r="F24" s="136">
        <v>0</v>
      </c>
      <c r="G24" s="141">
        <v>410</v>
      </c>
      <c r="H24" s="96">
        <f t="shared" si="12"/>
        <v>0.62309015206372187</v>
      </c>
      <c r="I24" s="97">
        <f t="shared" si="13"/>
        <v>4</v>
      </c>
      <c r="J24" s="98">
        <f>SUM(G$14:G24)</f>
        <v>2634</v>
      </c>
      <c r="K24" s="98">
        <f t="shared" si="11"/>
        <v>-134</v>
      </c>
      <c r="L24" s="99">
        <f t="shared" si="14"/>
        <v>552</v>
      </c>
      <c r="M24" s="100">
        <f t="shared" si="15"/>
        <v>410</v>
      </c>
      <c r="N24" s="179">
        <f t="shared" si="16"/>
        <v>0.74275362318840576</v>
      </c>
      <c r="O24" s="180"/>
      <c r="P24" s="164">
        <v>599939</v>
      </c>
      <c r="Q24" s="165"/>
      <c r="R24" s="166"/>
      <c r="S24" s="143">
        <v>0</v>
      </c>
      <c r="T24" s="145">
        <v>0</v>
      </c>
      <c r="U24" s="145">
        <v>0</v>
      </c>
      <c r="V24" s="170" t="s">
        <v>97</v>
      </c>
      <c r="W24" s="171"/>
      <c r="X24" s="171"/>
      <c r="Y24" s="172"/>
      <c r="Z24" s="144"/>
      <c r="AA24" s="146"/>
      <c r="AB24" s="145"/>
      <c r="AC24" s="145"/>
      <c r="AD24" s="145"/>
      <c r="AE24" s="150"/>
      <c r="AF24" s="96" t="str">
        <f t="shared" si="17"/>
        <v/>
      </c>
      <c r="AG24" s="97" t="str">
        <f t="shared" si="18"/>
        <v/>
      </c>
      <c r="AH24" s="98">
        <f>SUM(AE$14:AE24)</f>
        <v>2634</v>
      </c>
      <c r="AI24" s="98">
        <f t="shared" si="19"/>
        <v>-134</v>
      </c>
      <c r="AJ24" s="99">
        <f t="shared" si="20"/>
        <v>0</v>
      </c>
      <c r="AK24" s="100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2634</v>
      </c>
      <c r="BG24" s="98">
        <f t="shared" si="25"/>
        <v>-134</v>
      </c>
      <c r="BH24" s="99">
        <f t="shared" si="26"/>
        <v>0</v>
      </c>
      <c r="BI24" s="100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2634</v>
      </c>
      <c r="CE24" s="98">
        <f t="shared" si="31"/>
        <v>-134</v>
      </c>
      <c r="CF24" s="99">
        <f t="shared" si="32"/>
        <v>0</v>
      </c>
      <c r="CG24" s="100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5">
        <v>42164</v>
      </c>
      <c r="C25" s="162" t="s">
        <v>98</v>
      </c>
      <c r="D25" s="136"/>
      <c r="E25" s="136"/>
      <c r="F25" s="136"/>
      <c r="G25" s="140"/>
      <c r="H25" s="96" t="str">
        <f t="shared" si="12"/>
        <v/>
      </c>
      <c r="I25" s="97" t="str">
        <f t="shared" si="13"/>
        <v/>
      </c>
      <c r="J25" s="98">
        <f>SUM(G$14:G25)</f>
        <v>2634</v>
      </c>
      <c r="K25" s="98">
        <f t="shared" si="11"/>
        <v>-134</v>
      </c>
      <c r="L25" s="99">
        <f t="shared" si="14"/>
        <v>0</v>
      </c>
      <c r="M25" s="100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3"/>
      <c r="T25" s="145"/>
      <c r="U25" s="145">
        <v>31</v>
      </c>
      <c r="V25" s="167" t="s">
        <v>99</v>
      </c>
      <c r="W25" s="168"/>
      <c r="X25" s="168"/>
      <c r="Y25" s="169"/>
      <c r="Z25" s="144"/>
      <c r="AA25" s="146"/>
      <c r="AB25" s="145"/>
      <c r="AC25" s="145"/>
      <c r="AD25" s="145"/>
      <c r="AE25" s="149"/>
      <c r="AF25" s="96" t="str">
        <f t="shared" si="17"/>
        <v/>
      </c>
      <c r="AG25" s="97" t="str">
        <f t="shared" si="18"/>
        <v/>
      </c>
      <c r="AH25" s="98">
        <f>SUM(AE$14:AE25)</f>
        <v>2634</v>
      </c>
      <c r="AI25" s="98">
        <f t="shared" si="19"/>
        <v>-134</v>
      </c>
      <c r="AJ25" s="99">
        <f t="shared" si="20"/>
        <v>0</v>
      </c>
      <c r="AK25" s="100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2634</v>
      </c>
      <c r="BG25" s="98">
        <f t="shared" si="25"/>
        <v>-134</v>
      </c>
      <c r="BH25" s="99">
        <f t="shared" si="26"/>
        <v>0</v>
      </c>
      <c r="BI25" s="100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2634</v>
      </c>
      <c r="CE25" s="98">
        <f t="shared" si="31"/>
        <v>-134</v>
      </c>
      <c r="CF25" s="99">
        <f t="shared" si="32"/>
        <v>0</v>
      </c>
      <c r="CG25" s="100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5"/>
      <c r="C26" s="137"/>
      <c r="D26" s="136"/>
      <c r="E26" s="136"/>
      <c r="F26" s="136"/>
      <c r="G26" s="140"/>
      <c r="H26" s="96" t="str">
        <f t="shared" si="12"/>
        <v/>
      </c>
      <c r="I26" s="97" t="str">
        <f t="shared" si="13"/>
        <v/>
      </c>
      <c r="J26" s="98">
        <f>SUM(G$14:G26)</f>
        <v>2634</v>
      </c>
      <c r="K26" s="98">
        <f t="shared" si="11"/>
        <v>-134</v>
      </c>
      <c r="L26" s="99">
        <f t="shared" si="14"/>
        <v>0</v>
      </c>
      <c r="M26" s="100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3"/>
      <c r="T26" s="145"/>
      <c r="U26" s="145"/>
      <c r="V26" s="167"/>
      <c r="W26" s="168"/>
      <c r="X26" s="168"/>
      <c r="Y26" s="169"/>
      <c r="Z26" s="144"/>
      <c r="AA26" s="146"/>
      <c r="AB26" s="145"/>
      <c r="AC26" s="145"/>
      <c r="AD26" s="145"/>
      <c r="AE26" s="149"/>
      <c r="AF26" s="96" t="str">
        <f t="shared" si="17"/>
        <v/>
      </c>
      <c r="AG26" s="97" t="str">
        <f t="shared" si="18"/>
        <v/>
      </c>
      <c r="AH26" s="98">
        <f>SUM(AE$14:AE26)</f>
        <v>2634</v>
      </c>
      <c r="AI26" s="98">
        <f t="shared" si="19"/>
        <v>-134</v>
      </c>
      <c r="AJ26" s="99">
        <f t="shared" si="20"/>
        <v>0</v>
      </c>
      <c r="AK26" s="100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2634</v>
      </c>
      <c r="BG26" s="98">
        <f t="shared" si="25"/>
        <v>-134</v>
      </c>
      <c r="BH26" s="99">
        <f t="shared" si="26"/>
        <v>0</v>
      </c>
      <c r="BI26" s="100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2634</v>
      </c>
      <c r="CE26" s="98">
        <f t="shared" si="31"/>
        <v>-134</v>
      </c>
      <c r="CF26" s="99">
        <f t="shared" si="32"/>
        <v>0</v>
      </c>
      <c r="CG26" s="100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5"/>
      <c r="C27" s="137"/>
      <c r="D27" s="136"/>
      <c r="E27" s="136"/>
      <c r="F27" s="136"/>
      <c r="G27" s="140"/>
      <c r="H27" s="96" t="str">
        <f t="shared" si="12"/>
        <v/>
      </c>
      <c r="I27" s="97" t="str">
        <f t="shared" si="13"/>
        <v/>
      </c>
      <c r="J27" s="98">
        <f>SUM(G$14:G27)</f>
        <v>2634</v>
      </c>
      <c r="K27" s="98">
        <f t="shared" si="11"/>
        <v>-134</v>
      </c>
      <c r="L27" s="99">
        <f t="shared" si="14"/>
        <v>0</v>
      </c>
      <c r="M27" s="100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3"/>
      <c r="T27" s="145"/>
      <c r="U27" s="145"/>
      <c r="V27" s="167"/>
      <c r="W27" s="168"/>
      <c r="X27" s="168"/>
      <c r="Y27" s="169"/>
      <c r="Z27" s="144"/>
      <c r="AA27" s="146"/>
      <c r="AB27" s="145"/>
      <c r="AC27" s="145"/>
      <c r="AD27" s="145"/>
      <c r="AE27" s="149"/>
      <c r="AF27" s="96" t="str">
        <f t="shared" si="17"/>
        <v/>
      </c>
      <c r="AG27" s="97" t="str">
        <f t="shared" si="18"/>
        <v/>
      </c>
      <c r="AH27" s="98">
        <f>SUM(AE$14:AE27)</f>
        <v>2634</v>
      </c>
      <c r="AI27" s="98">
        <f t="shared" si="19"/>
        <v>-134</v>
      </c>
      <c r="AJ27" s="99">
        <f t="shared" si="20"/>
        <v>0</v>
      </c>
      <c r="AK27" s="100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2634</v>
      </c>
      <c r="BG27" s="98">
        <f t="shared" si="25"/>
        <v>-134</v>
      </c>
      <c r="BH27" s="99">
        <f t="shared" si="26"/>
        <v>0</v>
      </c>
      <c r="BI27" s="100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2634</v>
      </c>
      <c r="CE27" s="98">
        <f t="shared" si="31"/>
        <v>-134</v>
      </c>
      <c r="CF27" s="99">
        <f t="shared" si="32"/>
        <v>0</v>
      </c>
      <c r="CG27" s="100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5"/>
      <c r="C28" s="137"/>
      <c r="D28" s="136"/>
      <c r="E28" s="136"/>
      <c r="F28" s="136"/>
      <c r="G28" s="140"/>
      <c r="H28" s="96" t="str">
        <f t="shared" si="12"/>
        <v/>
      </c>
      <c r="I28" s="97" t="str">
        <f t="shared" si="13"/>
        <v/>
      </c>
      <c r="J28" s="98">
        <f>SUM(G$14:G28)</f>
        <v>2634</v>
      </c>
      <c r="K28" s="98">
        <f t="shared" si="11"/>
        <v>-134</v>
      </c>
      <c r="L28" s="99">
        <f t="shared" si="14"/>
        <v>0</v>
      </c>
      <c r="M28" s="100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3"/>
      <c r="T28" s="145"/>
      <c r="U28" s="145"/>
      <c r="V28" s="167"/>
      <c r="W28" s="168"/>
      <c r="X28" s="168"/>
      <c r="Y28" s="169"/>
      <c r="Z28" s="144"/>
      <c r="AA28" s="146"/>
      <c r="AB28" s="145"/>
      <c r="AC28" s="145"/>
      <c r="AD28" s="145"/>
      <c r="AE28" s="149"/>
      <c r="AF28" s="96" t="str">
        <f t="shared" si="17"/>
        <v/>
      </c>
      <c r="AG28" s="97" t="str">
        <f t="shared" si="18"/>
        <v/>
      </c>
      <c r="AH28" s="98">
        <f>SUM(AE$14:AE28)</f>
        <v>2634</v>
      </c>
      <c r="AI28" s="98">
        <f t="shared" si="19"/>
        <v>-134</v>
      </c>
      <c r="AJ28" s="99">
        <f t="shared" si="20"/>
        <v>0</v>
      </c>
      <c r="AK28" s="100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2634</v>
      </c>
      <c r="BG28" s="98">
        <f t="shared" si="25"/>
        <v>-134</v>
      </c>
      <c r="BH28" s="99">
        <f t="shared" si="26"/>
        <v>0</v>
      </c>
      <c r="BI28" s="100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2634</v>
      </c>
      <c r="CE28" s="98">
        <f t="shared" si="31"/>
        <v>-134</v>
      </c>
      <c r="CF28" s="99">
        <f t="shared" si="32"/>
        <v>0</v>
      </c>
      <c r="CG28" s="100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5"/>
      <c r="C29" s="137"/>
      <c r="D29" s="136"/>
      <c r="E29" s="136"/>
      <c r="F29" s="136"/>
      <c r="G29" s="140"/>
      <c r="H29" s="96" t="str">
        <f t="shared" si="12"/>
        <v/>
      </c>
      <c r="I29" s="97" t="str">
        <f t="shared" si="13"/>
        <v/>
      </c>
      <c r="J29" s="98">
        <f>SUM(G$14:G29)</f>
        <v>2634</v>
      </c>
      <c r="K29" s="98">
        <f t="shared" si="11"/>
        <v>-134</v>
      </c>
      <c r="L29" s="99">
        <f t="shared" si="14"/>
        <v>0</v>
      </c>
      <c r="M29" s="100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3"/>
      <c r="T29" s="145"/>
      <c r="U29" s="145"/>
      <c r="V29" s="167"/>
      <c r="W29" s="168"/>
      <c r="X29" s="168"/>
      <c r="Y29" s="169"/>
      <c r="Z29" s="144"/>
      <c r="AA29" s="146"/>
      <c r="AB29" s="145"/>
      <c r="AC29" s="145"/>
      <c r="AD29" s="145"/>
      <c r="AE29" s="149"/>
      <c r="AF29" s="96" t="str">
        <f t="shared" si="17"/>
        <v/>
      </c>
      <c r="AG29" s="97" t="str">
        <f t="shared" si="18"/>
        <v/>
      </c>
      <c r="AH29" s="98">
        <f>SUM(AE$14:AE29)</f>
        <v>2634</v>
      </c>
      <c r="AI29" s="98">
        <f t="shared" si="19"/>
        <v>-134</v>
      </c>
      <c r="AJ29" s="99">
        <f t="shared" si="20"/>
        <v>0</v>
      </c>
      <c r="AK29" s="100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2634</v>
      </c>
      <c r="BG29" s="98">
        <f t="shared" si="25"/>
        <v>-134</v>
      </c>
      <c r="BH29" s="99">
        <f t="shared" si="26"/>
        <v>0</v>
      </c>
      <c r="BI29" s="100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2634</v>
      </c>
      <c r="CE29" s="98">
        <f t="shared" si="31"/>
        <v>-134</v>
      </c>
      <c r="CF29" s="99">
        <f t="shared" si="32"/>
        <v>0</v>
      </c>
      <c r="CG29" s="100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5"/>
      <c r="C30" s="142"/>
      <c r="D30" s="136"/>
      <c r="E30" s="136"/>
      <c r="F30" s="136"/>
      <c r="G30" s="140"/>
      <c r="H30" s="96" t="str">
        <f t="shared" si="12"/>
        <v/>
      </c>
      <c r="I30" s="97" t="str">
        <f t="shared" si="13"/>
        <v/>
      </c>
      <c r="J30" s="98">
        <f>SUM(G$14:G30)</f>
        <v>2634</v>
      </c>
      <c r="K30" s="98">
        <f t="shared" si="11"/>
        <v>-134</v>
      </c>
      <c r="L30" s="99">
        <f t="shared" si="14"/>
        <v>0</v>
      </c>
      <c r="M30" s="100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/>
      <c r="T30" s="145"/>
      <c r="U30" s="145"/>
      <c r="V30" s="167"/>
      <c r="W30" s="168"/>
      <c r="X30" s="168"/>
      <c r="Y30" s="169"/>
      <c r="Z30" s="144"/>
      <c r="AA30" s="151"/>
      <c r="AB30" s="145"/>
      <c r="AC30" s="145"/>
      <c r="AD30" s="145"/>
      <c r="AE30" s="149"/>
      <c r="AF30" s="96" t="str">
        <f t="shared" si="17"/>
        <v/>
      </c>
      <c r="AG30" s="97" t="str">
        <f t="shared" si="18"/>
        <v/>
      </c>
      <c r="AH30" s="98">
        <f>SUM(AE$14:AE30)</f>
        <v>2634</v>
      </c>
      <c r="AI30" s="98">
        <f t="shared" si="19"/>
        <v>-134</v>
      </c>
      <c r="AJ30" s="99">
        <f t="shared" si="20"/>
        <v>0</v>
      </c>
      <c r="AK30" s="100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2634</v>
      </c>
      <c r="BG30" s="98">
        <f t="shared" si="25"/>
        <v>-134</v>
      </c>
      <c r="BH30" s="99">
        <f t="shared" si="26"/>
        <v>0</v>
      </c>
      <c r="BI30" s="100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2634</v>
      </c>
      <c r="CE30" s="98">
        <f t="shared" si="31"/>
        <v>-134</v>
      </c>
      <c r="CF30" s="99">
        <f t="shared" si="32"/>
        <v>0</v>
      </c>
      <c r="CG30" s="100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5"/>
      <c r="C31" s="142"/>
      <c r="D31" s="136"/>
      <c r="E31" s="136"/>
      <c r="F31" s="136"/>
      <c r="G31" s="140"/>
      <c r="H31" s="96" t="str">
        <f t="shared" si="12"/>
        <v/>
      </c>
      <c r="I31" s="97" t="str">
        <f t="shared" si="13"/>
        <v/>
      </c>
      <c r="J31" s="98">
        <f>SUM(G$14:G31)</f>
        <v>2634</v>
      </c>
      <c r="K31" s="98">
        <f t="shared" si="11"/>
        <v>-134</v>
      </c>
      <c r="L31" s="99">
        <f t="shared" si="14"/>
        <v>0</v>
      </c>
      <c r="M31" s="100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3"/>
      <c r="T31" s="145"/>
      <c r="U31" s="145"/>
      <c r="V31" s="167"/>
      <c r="W31" s="168"/>
      <c r="X31" s="168"/>
      <c r="Y31" s="169"/>
      <c r="Z31" s="144"/>
      <c r="AA31" s="151"/>
      <c r="AB31" s="145"/>
      <c r="AC31" s="145"/>
      <c r="AD31" s="145"/>
      <c r="AE31" s="149"/>
      <c r="AF31" s="96" t="str">
        <f t="shared" si="17"/>
        <v/>
      </c>
      <c r="AG31" s="97" t="str">
        <f t="shared" si="18"/>
        <v/>
      </c>
      <c r="AH31" s="98">
        <f>SUM(AE$14:AE31)</f>
        <v>2634</v>
      </c>
      <c r="AI31" s="98">
        <f t="shared" si="19"/>
        <v>-134</v>
      </c>
      <c r="AJ31" s="99">
        <f t="shared" si="20"/>
        <v>0</v>
      </c>
      <c r="AK31" s="100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2634</v>
      </c>
      <c r="BG31" s="98">
        <f t="shared" si="25"/>
        <v>-134</v>
      </c>
      <c r="BH31" s="99">
        <f t="shared" si="26"/>
        <v>0</v>
      </c>
      <c r="BI31" s="100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2634</v>
      </c>
      <c r="CE31" s="98">
        <f t="shared" si="31"/>
        <v>-134</v>
      </c>
      <c r="CF31" s="99">
        <f t="shared" si="32"/>
        <v>0</v>
      </c>
      <c r="CG31" s="100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5"/>
      <c r="C32" s="137"/>
      <c r="D32" s="136"/>
      <c r="E32" s="136"/>
      <c r="F32" s="136"/>
      <c r="G32" s="140"/>
      <c r="H32" s="96" t="str">
        <f t="shared" si="12"/>
        <v/>
      </c>
      <c r="I32" s="97" t="str">
        <f t="shared" si="13"/>
        <v/>
      </c>
      <c r="J32" s="98">
        <f>SUM(G$14:G32)</f>
        <v>2634</v>
      </c>
      <c r="K32" s="98">
        <f t="shared" si="11"/>
        <v>-134</v>
      </c>
      <c r="L32" s="99">
        <f t="shared" si="14"/>
        <v>0</v>
      </c>
      <c r="M32" s="100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3"/>
      <c r="T32" s="145"/>
      <c r="U32" s="145"/>
      <c r="V32" s="167"/>
      <c r="W32" s="168"/>
      <c r="X32" s="168"/>
      <c r="Y32" s="169"/>
      <c r="Z32" s="144"/>
      <c r="AA32" s="146"/>
      <c r="AB32" s="145"/>
      <c r="AC32" s="145"/>
      <c r="AD32" s="145"/>
      <c r="AE32" s="149"/>
      <c r="AF32" s="96" t="str">
        <f t="shared" si="17"/>
        <v/>
      </c>
      <c r="AG32" s="97" t="str">
        <f t="shared" si="18"/>
        <v/>
      </c>
      <c r="AH32" s="98">
        <f>SUM(AE$14:AE32)</f>
        <v>2634</v>
      </c>
      <c r="AI32" s="98">
        <f t="shared" si="19"/>
        <v>-134</v>
      </c>
      <c r="AJ32" s="99">
        <f t="shared" si="20"/>
        <v>0</v>
      </c>
      <c r="AK32" s="100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2634</v>
      </c>
      <c r="BG32" s="98">
        <f t="shared" si="25"/>
        <v>-134</v>
      </c>
      <c r="BH32" s="99">
        <f t="shared" si="26"/>
        <v>0</v>
      </c>
      <c r="BI32" s="100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2634</v>
      </c>
      <c r="CE32" s="98">
        <f t="shared" si="31"/>
        <v>-134</v>
      </c>
      <c r="CF32" s="99">
        <f t="shared" si="32"/>
        <v>0</v>
      </c>
      <c r="CG32" s="100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5"/>
      <c r="C33" s="137"/>
      <c r="D33" s="136"/>
      <c r="E33" s="136"/>
      <c r="F33" s="136"/>
      <c r="G33" s="140"/>
      <c r="H33" s="96" t="str">
        <f t="shared" si="12"/>
        <v/>
      </c>
      <c r="I33" s="97" t="str">
        <f t="shared" si="13"/>
        <v/>
      </c>
      <c r="J33" s="98">
        <f>SUM(G$14:G33)</f>
        <v>2634</v>
      </c>
      <c r="K33" s="98">
        <f t="shared" si="11"/>
        <v>-134</v>
      </c>
      <c r="L33" s="99">
        <f t="shared" si="14"/>
        <v>0</v>
      </c>
      <c r="M33" s="100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3"/>
      <c r="T33" s="145"/>
      <c r="U33" s="145"/>
      <c r="V33" s="167"/>
      <c r="W33" s="168"/>
      <c r="X33" s="168"/>
      <c r="Y33" s="169"/>
      <c r="Z33" s="144"/>
      <c r="AA33" s="146"/>
      <c r="AB33" s="145"/>
      <c r="AC33" s="145"/>
      <c r="AD33" s="145"/>
      <c r="AE33" s="149"/>
      <c r="AF33" s="96" t="str">
        <f t="shared" si="17"/>
        <v/>
      </c>
      <c r="AG33" s="97" t="str">
        <f t="shared" si="18"/>
        <v/>
      </c>
      <c r="AH33" s="98">
        <f>SUM(AE$14:AE33)</f>
        <v>2634</v>
      </c>
      <c r="AI33" s="98">
        <f t="shared" si="19"/>
        <v>-134</v>
      </c>
      <c r="AJ33" s="99">
        <f t="shared" si="20"/>
        <v>0</v>
      </c>
      <c r="AK33" s="100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2634</v>
      </c>
      <c r="BG33" s="98">
        <f t="shared" si="25"/>
        <v>-134</v>
      </c>
      <c r="BH33" s="99">
        <f t="shared" si="26"/>
        <v>0</v>
      </c>
      <c r="BI33" s="100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2634</v>
      </c>
      <c r="CE33" s="98">
        <f t="shared" si="31"/>
        <v>-134</v>
      </c>
      <c r="CF33" s="99">
        <f t="shared" si="32"/>
        <v>0</v>
      </c>
      <c r="CG33" s="100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5"/>
      <c r="C34" s="137"/>
      <c r="D34" s="136"/>
      <c r="E34" s="136"/>
      <c r="F34" s="136"/>
      <c r="G34" s="140"/>
      <c r="H34" s="96" t="str">
        <f t="shared" si="12"/>
        <v/>
      </c>
      <c r="I34" s="97" t="str">
        <f t="shared" si="13"/>
        <v/>
      </c>
      <c r="J34" s="98">
        <f>SUM(G$14:G34)</f>
        <v>2634</v>
      </c>
      <c r="K34" s="98">
        <f t="shared" si="11"/>
        <v>-134</v>
      </c>
      <c r="L34" s="99">
        <f t="shared" si="14"/>
        <v>0</v>
      </c>
      <c r="M34" s="100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/>
      <c r="V34" s="167"/>
      <c r="W34" s="168"/>
      <c r="X34" s="168"/>
      <c r="Y34" s="169"/>
      <c r="Z34" s="144"/>
      <c r="AA34" s="146"/>
      <c r="AB34" s="145"/>
      <c r="AC34" s="145"/>
      <c r="AD34" s="145"/>
      <c r="AE34" s="149"/>
      <c r="AF34" s="96" t="str">
        <f t="shared" si="17"/>
        <v/>
      </c>
      <c r="AG34" s="97" t="str">
        <f t="shared" si="18"/>
        <v/>
      </c>
      <c r="AH34" s="98">
        <f>SUM(AE$14:AE34)</f>
        <v>2634</v>
      </c>
      <c r="AI34" s="98">
        <f t="shared" si="19"/>
        <v>-134</v>
      </c>
      <c r="AJ34" s="99">
        <f t="shared" si="20"/>
        <v>0</v>
      </c>
      <c r="AK34" s="100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2634</v>
      </c>
      <c r="BG34" s="98">
        <f t="shared" si="25"/>
        <v>-134</v>
      </c>
      <c r="BH34" s="99">
        <f t="shared" si="26"/>
        <v>0</v>
      </c>
      <c r="BI34" s="100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2634</v>
      </c>
      <c r="CE34" s="98">
        <f t="shared" si="31"/>
        <v>-134</v>
      </c>
      <c r="CF34" s="99">
        <f t="shared" si="32"/>
        <v>0</v>
      </c>
      <c r="CG34" s="100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5"/>
      <c r="C35" s="137"/>
      <c r="D35" s="136"/>
      <c r="E35" s="136"/>
      <c r="F35" s="136"/>
      <c r="G35" s="140"/>
      <c r="H35" s="96" t="str">
        <f t="shared" si="12"/>
        <v/>
      </c>
      <c r="I35" s="97" t="str">
        <f t="shared" si="13"/>
        <v/>
      </c>
      <c r="J35" s="98">
        <f>SUM(G$14:G35)</f>
        <v>2634</v>
      </c>
      <c r="K35" s="98">
        <f t="shared" si="11"/>
        <v>-134</v>
      </c>
      <c r="L35" s="99">
        <f t="shared" si="14"/>
        <v>0</v>
      </c>
      <c r="M35" s="100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3"/>
      <c r="T35" s="145"/>
      <c r="U35" s="145"/>
      <c r="V35" s="167"/>
      <c r="W35" s="168"/>
      <c r="X35" s="168"/>
      <c r="Y35" s="169"/>
      <c r="Z35" s="144"/>
      <c r="AA35" s="146"/>
      <c r="AB35" s="145"/>
      <c r="AC35" s="145"/>
      <c r="AD35" s="145"/>
      <c r="AE35" s="149"/>
      <c r="AF35" s="96" t="str">
        <f t="shared" si="17"/>
        <v/>
      </c>
      <c r="AG35" s="97" t="str">
        <f t="shared" si="18"/>
        <v/>
      </c>
      <c r="AH35" s="98">
        <f>SUM(AE$14:AE35)</f>
        <v>2634</v>
      </c>
      <c r="AI35" s="98">
        <f t="shared" si="19"/>
        <v>-134</v>
      </c>
      <c r="AJ35" s="99">
        <f t="shared" si="20"/>
        <v>0</v>
      </c>
      <c r="AK35" s="100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2634</v>
      </c>
      <c r="BG35" s="98">
        <f t="shared" si="25"/>
        <v>-134</v>
      </c>
      <c r="BH35" s="99">
        <f t="shared" si="26"/>
        <v>0</v>
      </c>
      <c r="BI35" s="100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2634</v>
      </c>
      <c r="CE35" s="98">
        <f t="shared" si="31"/>
        <v>-134</v>
      </c>
      <c r="CF35" s="99">
        <f t="shared" si="32"/>
        <v>0</v>
      </c>
      <c r="CG35" s="100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5"/>
      <c r="C36" s="137"/>
      <c r="D36" s="136"/>
      <c r="E36" s="136"/>
      <c r="F36" s="136"/>
      <c r="G36" s="140"/>
      <c r="H36" s="96" t="str">
        <f t="shared" si="12"/>
        <v/>
      </c>
      <c r="I36" s="97" t="str">
        <f t="shared" si="13"/>
        <v/>
      </c>
      <c r="J36" s="98">
        <f>SUM(G$14:G36)</f>
        <v>2634</v>
      </c>
      <c r="K36" s="98">
        <f t="shared" si="11"/>
        <v>-134</v>
      </c>
      <c r="L36" s="99">
        <f t="shared" si="14"/>
        <v>0</v>
      </c>
      <c r="M36" s="100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/>
      <c r="T36" s="145"/>
      <c r="U36" s="145"/>
      <c r="V36" s="167"/>
      <c r="W36" s="168"/>
      <c r="X36" s="168"/>
      <c r="Y36" s="169"/>
      <c r="Z36" s="144"/>
      <c r="AA36" s="146"/>
      <c r="AB36" s="145"/>
      <c r="AC36" s="145"/>
      <c r="AD36" s="145"/>
      <c r="AE36" s="149"/>
      <c r="AF36" s="96" t="str">
        <f t="shared" si="17"/>
        <v/>
      </c>
      <c r="AG36" s="97" t="str">
        <f t="shared" si="18"/>
        <v/>
      </c>
      <c r="AH36" s="98">
        <f>SUM(AE$14:AE36)</f>
        <v>2634</v>
      </c>
      <c r="AI36" s="98">
        <f t="shared" si="19"/>
        <v>-134</v>
      </c>
      <c r="AJ36" s="99">
        <f t="shared" si="20"/>
        <v>0</v>
      </c>
      <c r="AK36" s="100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2634</v>
      </c>
      <c r="BG36" s="98">
        <f t="shared" si="25"/>
        <v>-134</v>
      </c>
      <c r="BH36" s="99">
        <f t="shared" si="26"/>
        <v>0</v>
      </c>
      <c r="BI36" s="100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2634</v>
      </c>
      <c r="CE36" s="98">
        <f t="shared" si="31"/>
        <v>-134</v>
      </c>
      <c r="CF36" s="99">
        <f t="shared" si="32"/>
        <v>0</v>
      </c>
      <c r="CG36" s="100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5"/>
      <c r="C37" s="137"/>
      <c r="D37" s="136"/>
      <c r="E37" s="136"/>
      <c r="F37" s="136"/>
      <c r="G37" s="140"/>
      <c r="H37" s="96" t="str">
        <f t="shared" si="12"/>
        <v/>
      </c>
      <c r="I37" s="97" t="str">
        <f t="shared" si="13"/>
        <v/>
      </c>
      <c r="J37" s="98">
        <f>SUM(G$14:G37)</f>
        <v>2634</v>
      </c>
      <c r="K37" s="98">
        <f t="shared" si="11"/>
        <v>-134</v>
      </c>
      <c r="L37" s="99">
        <f t="shared" si="14"/>
        <v>0</v>
      </c>
      <c r="M37" s="100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3"/>
      <c r="T37" s="145"/>
      <c r="U37" s="145"/>
      <c r="V37" s="167"/>
      <c r="W37" s="168"/>
      <c r="X37" s="168"/>
      <c r="Y37" s="169"/>
      <c r="Z37" s="144"/>
      <c r="AA37" s="146"/>
      <c r="AB37" s="145"/>
      <c r="AC37" s="145"/>
      <c r="AD37" s="145"/>
      <c r="AE37" s="149"/>
      <c r="AF37" s="96" t="str">
        <f t="shared" si="17"/>
        <v/>
      </c>
      <c r="AG37" s="97" t="str">
        <f t="shared" si="18"/>
        <v/>
      </c>
      <c r="AH37" s="98">
        <f>SUM(AE$14:AE37)</f>
        <v>2634</v>
      </c>
      <c r="AI37" s="98">
        <f t="shared" si="19"/>
        <v>-134</v>
      </c>
      <c r="AJ37" s="99">
        <f t="shared" si="20"/>
        <v>0</v>
      </c>
      <c r="AK37" s="100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2634</v>
      </c>
      <c r="BG37" s="98">
        <f t="shared" si="25"/>
        <v>-134</v>
      </c>
      <c r="BH37" s="99">
        <f t="shared" si="26"/>
        <v>0</v>
      </c>
      <c r="BI37" s="100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2634</v>
      </c>
      <c r="CE37" s="98">
        <f t="shared" si="31"/>
        <v>-134</v>
      </c>
      <c r="CF37" s="99">
        <f t="shared" si="32"/>
        <v>0</v>
      </c>
      <c r="CG37" s="100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5"/>
      <c r="C38" s="137"/>
      <c r="D38" s="136"/>
      <c r="E38" s="136"/>
      <c r="F38" s="136"/>
      <c r="G38" s="140"/>
      <c r="H38" s="96" t="str">
        <f t="shared" si="12"/>
        <v/>
      </c>
      <c r="I38" s="97" t="str">
        <f t="shared" si="13"/>
        <v/>
      </c>
      <c r="J38" s="98">
        <f>SUM(G$14:G38)</f>
        <v>2634</v>
      </c>
      <c r="K38" s="98">
        <f t="shared" si="11"/>
        <v>-134</v>
      </c>
      <c r="L38" s="99">
        <f t="shared" si="14"/>
        <v>0</v>
      </c>
      <c r="M38" s="100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3"/>
      <c r="T38" s="145"/>
      <c r="U38" s="145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2634</v>
      </c>
      <c r="AI38" s="98">
        <f t="shared" si="19"/>
        <v>-134</v>
      </c>
      <c r="AJ38" s="99">
        <f t="shared" si="20"/>
        <v>0</v>
      </c>
      <c r="AK38" s="100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2634</v>
      </c>
      <c r="BG38" s="98">
        <f t="shared" si="25"/>
        <v>-134</v>
      </c>
      <c r="BH38" s="99">
        <f t="shared" si="26"/>
        <v>0</v>
      </c>
      <c r="BI38" s="100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2634</v>
      </c>
      <c r="CE38" s="98">
        <f t="shared" si="31"/>
        <v>-134</v>
      </c>
      <c r="CF38" s="99">
        <f t="shared" si="32"/>
        <v>0</v>
      </c>
      <c r="CG38" s="100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2634</v>
      </c>
      <c r="K39" s="98">
        <f t="shared" si="11"/>
        <v>-134</v>
      </c>
      <c r="L39" s="99">
        <f t="shared" si="14"/>
        <v>0</v>
      </c>
      <c r="M39" s="100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2634</v>
      </c>
      <c r="AI39" s="98">
        <f t="shared" si="19"/>
        <v>-134</v>
      </c>
      <c r="AJ39" s="99">
        <f t="shared" si="20"/>
        <v>0</v>
      </c>
      <c r="AK39" s="100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2634</v>
      </c>
      <c r="BG39" s="98">
        <f t="shared" si="25"/>
        <v>-134</v>
      </c>
      <c r="BH39" s="99">
        <f t="shared" si="26"/>
        <v>0</v>
      </c>
      <c r="BI39" s="100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2634</v>
      </c>
      <c r="CE39" s="98">
        <f t="shared" si="31"/>
        <v>-134</v>
      </c>
      <c r="CF39" s="99">
        <f t="shared" si="32"/>
        <v>0</v>
      </c>
      <c r="CG39" s="100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2634</v>
      </c>
      <c r="K40" s="98">
        <f t="shared" si="11"/>
        <v>-134</v>
      </c>
      <c r="L40" s="99">
        <f t="shared" si="14"/>
        <v>0</v>
      </c>
      <c r="M40" s="100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2634</v>
      </c>
      <c r="AI40" s="98">
        <f t="shared" si="19"/>
        <v>-134</v>
      </c>
      <c r="AJ40" s="99">
        <f t="shared" si="20"/>
        <v>0</v>
      </c>
      <c r="AK40" s="100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2634</v>
      </c>
      <c r="BG40" s="98">
        <f t="shared" si="25"/>
        <v>-134</v>
      </c>
      <c r="BH40" s="99">
        <f t="shared" si="26"/>
        <v>0</v>
      </c>
      <c r="BI40" s="100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2634</v>
      </c>
      <c r="CE40" s="98">
        <f t="shared" si="31"/>
        <v>-134</v>
      </c>
      <c r="CF40" s="99">
        <f t="shared" si="32"/>
        <v>0</v>
      </c>
      <c r="CG40" s="100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2">
        <f>SUM(E15:E40)</f>
        <v>23</v>
      </c>
      <c r="F41" s="112">
        <f>SUM(F15:F40)</f>
        <v>23</v>
      </c>
      <c r="G41" s="113">
        <f>SUM(G15:G40)</f>
        <v>2634</v>
      </c>
      <c r="H41" s="114">
        <f>SUM(H15:H40)</f>
        <v>4.0029742939898627</v>
      </c>
      <c r="I41" s="112">
        <f>IF(X4="",0,(SUM(I15:I40)-X4))</f>
        <v>36</v>
      </c>
      <c r="J41" s="113">
        <f>J40</f>
        <v>2634</v>
      </c>
      <c r="K41" s="113">
        <f>K40</f>
        <v>-134</v>
      </c>
      <c r="L41" s="112">
        <f>SUM(L15:L40)</f>
        <v>3174</v>
      </c>
      <c r="M41" s="109" t="s">
        <v>0</v>
      </c>
      <c r="N41" s="277" t="s">
        <v>0</v>
      </c>
      <c r="O41" s="278"/>
      <c r="P41" s="287"/>
      <c r="Q41" s="288"/>
      <c r="R41" s="288"/>
      <c r="S41" s="120">
        <f>SUM(S15:S40)</f>
        <v>13</v>
      </c>
      <c r="T41" s="109"/>
      <c r="U41" s="121">
        <f>SUM(U15:U40)</f>
        <v>36</v>
      </c>
      <c r="V41" s="282" t="s">
        <v>36</v>
      </c>
      <c r="W41" s="283"/>
      <c r="X41" s="283"/>
      <c r="Y41" s="284"/>
      <c r="Z41" s="65"/>
      <c r="AA41" s="66"/>
      <c r="AB41" s="67" t="s">
        <v>0</v>
      </c>
      <c r="AC41" s="112">
        <f>SUM(AC14:AC40)</f>
        <v>23</v>
      </c>
      <c r="AD41" s="112">
        <f>SUM(AD14:AD40)</f>
        <v>23</v>
      </c>
      <c r="AE41" s="113">
        <f>SUM(AE14:AE40)</f>
        <v>2634</v>
      </c>
      <c r="AF41" s="114">
        <f>SUM(AF14:AF40)</f>
        <v>4.0029742939898627</v>
      </c>
      <c r="AG41" s="112">
        <f>SUM(AG14:AG40)</f>
        <v>36</v>
      </c>
      <c r="AH41" s="113">
        <f>AH40</f>
        <v>2634</v>
      </c>
      <c r="AI41" s="113">
        <f>AI40</f>
        <v>-134</v>
      </c>
      <c r="AJ41" s="112">
        <f>SUM(AJ14:AJ40)</f>
        <v>3174</v>
      </c>
      <c r="AK41" s="67" t="s">
        <v>0</v>
      </c>
      <c r="AL41" s="406" t="s">
        <v>0</v>
      </c>
      <c r="AM41" s="407"/>
      <c r="AN41" s="374"/>
      <c r="AO41" s="375"/>
      <c r="AP41" s="375"/>
      <c r="AQ41" s="112">
        <f>SUM(AQ14:AQ40)</f>
        <v>13</v>
      </c>
      <c r="AR41" s="67"/>
      <c r="AS41" s="123">
        <f>SUM(AS14:AS40)</f>
        <v>36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2">
        <f>SUM(BA14:BA40)</f>
        <v>23</v>
      </c>
      <c r="BB41" s="112">
        <f>SUM(BB14:BB40)</f>
        <v>23</v>
      </c>
      <c r="BC41" s="113">
        <f>SUM(BC14:BC40)</f>
        <v>2634</v>
      </c>
      <c r="BD41" s="114">
        <f>SUM(BD14:BD40)</f>
        <v>4.0029742939898627</v>
      </c>
      <c r="BE41" s="112">
        <f>SUM(BE14:BE40)</f>
        <v>36</v>
      </c>
      <c r="BF41" s="113">
        <f>BF40</f>
        <v>2634</v>
      </c>
      <c r="BG41" s="113">
        <f>BG40</f>
        <v>-134</v>
      </c>
      <c r="BH41" s="112">
        <f>SUM(BH14:BH40)</f>
        <v>3174</v>
      </c>
      <c r="BI41" s="67" t="s">
        <v>0</v>
      </c>
      <c r="BJ41" s="406" t="s">
        <v>0</v>
      </c>
      <c r="BK41" s="407"/>
      <c r="BL41" s="374"/>
      <c r="BM41" s="375"/>
      <c r="BN41" s="375"/>
      <c r="BO41" s="112">
        <f>SUM(BO14:BO40)</f>
        <v>13</v>
      </c>
      <c r="BP41" s="112"/>
      <c r="BQ41" s="123">
        <f>SUM(BQ14:BQ40)</f>
        <v>36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2">
        <f>SUM(BY14:BY40)</f>
        <v>23</v>
      </c>
      <c r="BZ41" s="112">
        <f>SUM(BZ14:BZ40)</f>
        <v>23</v>
      </c>
      <c r="CA41" s="113">
        <f>SUM(CA14:CA40)</f>
        <v>2634</v>
      </c>
      <c r="CB41" s="114">
        <f>SUM(CB14:CB40)</f>
        <v>4.0029742939898627</v>
      </c>
      <c r="CC41" s="112">
        <f>SUM(CC14:CC40)</f>
        <v>36</v>
      </c>
      <c r="CD41" s="113">
        <f>CD40</f>
        <v>2634</v>
      </c>
      <c r="CE41" s="113">
        <f>CE40</f>
        <v>-134</v>
      </c>
      <c r="CF41" s="112">
        <f>SUM(CF14:CF40)</f>
        <v>3174</v>
      </c>
      <c r="CG41" s="67" t="s">
        <v>0</v>
      </c>
      <c r="CH41" s="406" t="s">
        <v>0</v>
      </c>
      <c r="CI41" s="407"/>
      <c r="CJ41" s="374"/>
      <c r="CK41" s="375"/>
      <c r="CL41" s="375"/>
      <c r="CM41" s="112">
        <f>SUM(CM14:CM40)</f>
        <v>13</v>
      </c>
      <c r="CN41" s="112"/>
      <c r="CO41" s="123">
        <f>SUM(CO14:CO40)</f>
        <v>36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88">
        <f>IF(CF41=0,"",CF41)</f>
        <v>3174</v>
      </c>
      <c r="E43" s="259" t="s">
        <v>58</v>
      </c>
      <c r="F43" s="259"/>
      <c r="G43" s="260"/>
      <c r="H43" s="77">
        <v>2549</v>
      </c>
      <c r="I43" s="78">
        <v>1</v>
      </c>
      <c r="J43" s="410" t="s">
        <v>32</v>
      </c>
      <c r="K43" s="411"/>
      <c r="L43" s="92">
        <f>CF43</f>
        <v>0.5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8">
        <f>IF($D$43="","",$D$43)</f>
        <v>3174</v>
      </c>
      <c r="AC43" s="259" t="s">
        <v>58</v>
      </c>
      <c r="AD43" s="259"/>
      <c r="AE43" s="260"/>
      <c r="AF43" s="130">
        <f>IF($H$43="","",$H$43)</f>
        <v>2549</v>
      </c>
      <c r="AG43" s="78">
        <v>1</v>
      </c>
      <c r="AH43" s="410" t="s">
        <v>32</v>
      </c>
      <c r="AI43" s="411"/>
      <c r="AJ43" s="92">
        <f>CF43</f>
        <v>0.5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8">
        <f>IF($D$43="","",$D$43)</f>
        <v>3174</v>
      </c>
      <c r="BA43" s="259" t="s">
        <v>58</v>
      </c>
      <c r="BB43" s="259"/>
      <c r="BC43" s="260"/>
      <c r="BD43" s="130">
        <f>IF($H$43="","",$H$43)</f>
        <v>2549</v>
      </c>
      <c r="BE43" s="78">
        <v>1</v>
      </c>
      <c r="BF43" s="410" t="s">
        <v>32</v>
      </c>
      <c r="BG43" s="411"/>
      <c r="BH43" s="92">
        <f>CF43</f>
        <v>0.5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8">
        <f>IF($D$43="","",$D$43)</f>
        <v>3174</v>
      </c>
      <c r="BY43" s="259" t="s">
        <v>58</v>
      </c>
      <c r="BZ43" s="259"/>
      <c r="CA43" s="260"/>
      <c r="CB43" s="130">
        <f>IF($H$43="","",$H$43)</f>
        <v>2549</v>
      </c>
      <c r="CC43" s="78">
        <v>1</v>
      </c>
      <c r="CD43" s="410" t="s">
        <v>32</v>
      </c>
      <c r="CE43" s="411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89">
        <f>IF(D43="","",(D45/D43))</f>
        <v>0.8298676748582231</v>
      </c>
      <c r="E44" s="404" t="s">
        <v>54</v>
      </c>
      <c r="F44" s="404"/>
      <c r="G44" s="405"/>
      <c r="H44" s="90">
        <f>IF(CO41=0,"",CO41)</f>
        <v>36</v>
      </c>
      <c r="I44" s="70">
        <v>2</v>
      </c>
      <c r="J44" s="372" t="s">
        <v>33</v>
      </c>
      <c r="K44" s="373"/>
      <c r="L44" s="93">
        <f>$CF$44</f>
        <v>6.5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89">
        <f>IF($D$44="","",$D$44)</f>
        <v>0.8298676748582231</v>
      </c>
      <c r="AC44" s="404" t="s">
        <v>54</v>
      </c>
      <c r="AD44" s="404"/>
      <c r="AE44" s="405"/>
      <c r="AF44" s="90">
        <f>IF($H$44="","",$H$44)</f>
        <v>36</v>
      </c>
      <c r="AG44" s="70">
        <v>2</v>
      </c>
      <c r="AH44" s="372" t="s">
        <v>33</v>
      </c>
      <c r="AI44" s="373"/>
      <c r="AJ44" s="93">
        <f>$CF$44</f>
        <v>6.5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89">
        <f>IF($D$44="","",$D$44)</f>
        <v>0.8298676748582231</v>
      </c>
      <c r="BA44" s="404" t="s">
        <v>54</v>
      </c>
      <c r="BB44" s="404"/>
      <c r="BC44" s="405"/>
      <c r="BD44" s="90">
        <f>IF($H$44="","",$H$44)</f>
        <v>36</v>
      </c>
      <c r="BE44" s="70">
        <v>2</v>
      </c>
      <c r="BF44" s="372" t="s">
        <v>33</v>
      </c>
      <c r="BG44" s="373"/>
      <c r="BH44" s="93">
        <f>$CF$44</f>
        <v>6.5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89">
        <f>IF($D$44="","",$D$44)</f>
        <v>0.8298676748582231</v>
      </c>
      <c r="BY44" s="404" t="s">
        <v>54</v>
      </c>
      <c r="BZ44" s="404"/>
      <c r="CA44" s="405"/>
      <c r="CB44" s="90">
        <f>IF($H$44="","",$H$44)</f>
        <v>36</v>
      </c>
      <c r="CC44" s="70">
        <v>2</v>
      </c>
      <c r="CD44" s="372" t="s">
        <v>33</v>
      </c>
      <c r="CE44" s="37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6.5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0">
        <f>IF(CA41=0,"",CA41)</f>
        <v>2634</v>
      </c>
      <c r="E45" s="404" t="s">
        <v>55</v>
      </c>
      <c r="F45" s="404"/>
      <c r="G45" s="405"/>
      <c r="H45" s="90">
        <f>IF(P4="","",(P4*2))</f>
        <v>48</v>
      </c>
      <c r="I45" s="70">
        <v>3</v>
      </c>
      <c r="J45" s="254" t="s">
        <v>34</v>
      </c>
      <c r="K45" s="255"/>
      <c r="L45" s="94">
        <f>$CF$45</f>
        <v>1</v>
      </c>
      <c r="M45" s="273">
        <v>42159</v>
      </c>
      <c r="N45" s="274"/>
      <c r="O45" s="264" t="s">
        <v>88</v>
      </c>
      <c r="P45" s="265"/>
      <c r="Q45" s="252" t="s">
        <v>89</v>
      </c>
      <c r="R45" s="253"/>
      <c r="S45" s="252" t="s">
        <v>90</v>
      </c>
      <c r="T45" s="253"/>
      <c r="U45" s="252" t="s">
        <v>91</v>
      </c>
      <c r="V45" s="253"/>
      <c r="W45" s="266" t="s">
        <v>92</v>
      </c>
      <c r="X45" s="267"/>
      <c r="Y45" s="268"/>
      <c r="Z45" s="402" t="s">
        <v>60</v>
      </c>
      <c r="AA45" s="403"/>
      <c r="AB45" s="90">
        <f>IF($D$45="","",$D$45)</f>
        <v>2634</v>
      </c>
      <c r="AC45" s="404" t="s">
        <v>55</v>
      </c>
      <c r="AD45" s="404"/>
      <c r="AE45" s="405"/>
      <c r="AF45" s="90">
        <f>IF($H$45="","",$H$45)</f>
        <v>48</v>
      </c>
      <c r="AG45" s="70">
        <v>3</v>
      </c>
      <c r="AH45" s="254" t="s">
        <v>34</v>
      </c>
      <c r="AI45" s="255"/>
      <c r="AJ45" s="94">
        <f>$CF$45</f>
        <v>1</v>
      </c>
      <c r="AK45" s="396">
        <f>IF($M$45="","",$M$45)</f>
        <v>42159</v>
      </c>
      <c r="AL45" s="397"/>
      <c r="AM45" s="382" t="str">
        <f>IF($O$45="","",$O$45)</f>
        <v>1pm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>adj. made</v>
      </c>
      <c r="AV45" s="390"/>
      <c r="AW45" s="391"/>
      <c r="AX45" s="402" t="s">
        <v>60</v>
      </c>
      <c r="AY45" s="403"/>
      <c r="AZ45" s="90">
        <f>IF($D$45="","",$D$45)</f>
        <v>2634</v>
      </c>
      <c r="BA45" s="404" t="s">
        <v>55</v>
      </c>
      <c r="BB45" s="404"/>
      <c r="BC45" s="405"/>
      <c r="BD45" s="90">
        <f>IF($H$45="","",$H$45)</f>
        <v>48</v>
      </c>
      <c r="BE45" s="70">
        <v>3</v>
      </c>
      <c r="BF45" s="254" t="s">
        <v>34</v>
      </c>
      <c r="BG45" s="255"/>
      <c r="BH45" s="94">
        <f>$CF$45</f>
        <v>1</v>
      </c>
      <c r="BI45" s="396">
        <f>IF($M$45="","",$M$45)</f>
        <v>42159</v>
      </c>
      <c r="BJ45" s="397"/>
      <c r="BK45" s="382" t="str">
        <f>IF($O$45="","",$O$45)</f>
        <v>1pm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>adj. made</v>
      </c>
      <c r="BT45" s="390"/>
      <c r="BU45" s="391"/>
      <c r="BV45" s="402" t="s">
        <v>60</v>
      </c>
      <c r="BW45" s="403"/>
      <c r="BX45" s="90">
        <f>IF($D$45="","",$D$45)</f>
        <v>2634</v>
      </c>
      <c r="BY45" s="404" t="s">
        <v>55</v>
      </c>
      <c r="BZ45" s="404"/>
      <c r="CA45" s="405"/>
      <c r="CB45" s="90">
        <f>IF($H$45="","",$H$45)</f>
        <v>48</v>
      </c>
      <c r="CC45" s="70">
        <v>3</v>
      </c>
      <c r="CD45" s="254" t="s">
        <v>34</v>
      </c>
      <c r="CE45" s="255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396">
        <f>IF($M$45="","",$M$45)</f>
        <v>42159</v>
      </c>
      <c r="CH45" s="397"/>
      <c r="CI45" s="382" t="str">
        <f>IF($O$45="","",$O$45)</f>
        <v>1pm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>adj. made</v>
      </c>
      <c r="CR45" s="390"/>
      <c r="CS45" s="391"/>
    </row>
    <row r="46" spans="2:97" ht="20.25" customHeight="1" x14ac:dyDescent="0.25">
      <c r="B46" s="152"/>
      <c r="C46" s="153"/>
      <c r="D46" s="154"/>
      <c r="E46" s="404" t="s">
        <v>56</v>
      </c>
      <c r="F46" s="404"/>
      <c r="G46" s="405"/>
      <c r="H46" s="90">
        <f>IF(D45="","",((H43+H44+H45)-D45))</f>
        <v>-1</v>
      </c>
      <c r="I46" s="70">
        <v>4</v>
      </c>
      <c r="J46" s="372" t="s">
        <v>37</v>
      </c>
      <c r="K46" s="373"/>
      <c r="L46" s="94">
        <f>$CF$46</f>
        <v>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3"/>
      <c r="AA46" s="84"/>
      <c r="AB46" s="85"/>
      <c r="AC46" s="404" t="s">
        <v>56</v>
      </c>
      <c r="AD46" s="404"/>
      <c r="AE46" s="405"/>
      <c r="AF46" s="90">
        <f>IF($H$46="","",$H$46)</f>
        <v>-1</v>
      </c>
      <c r="AG46" s="70">
        <v>4</v>
      </c>
      <c r="AH46" s="372" t="s">
        <v>37</v>
      </c>
      <c r="AI46" s="373"/>
      <c r="AJ46" s="94">
        <f>$CF$46</f>
        <v>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3"/>
      <c r="AY46" s="84"/>
      <c r="AZ46" s="85"/>
      <c r="BA46" s="404" t="s">
        <v>56</v>
      </c>
      <c r="BB46" s="404"/>
      <c r="BC46" s="405"/>
      <c r="BD46" s="90">
        <f>IF($H$46="","",$H$46)</f>
        <v>-1</v>
      </c>
      <c r="BE46" s="70">
        <v>4</v>
      </c>
      <c r="BF46" s="372" t="s">
        <v>37</v>
      </c>
      <c r="BG46" s="373"/>
      <c r="BH46" s="94">
        <f>$CF$46</f>
        <v>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3"/>
      <c r="BW46" s="84"/>
      <c r="BX46" s="85"/>
      <c r="BY46" s="404" t="s">
        <v>56</v>
      </c>
      <c r="BZ46" s="404"/>
      <c r="CA46" s="405"/>
      <c r="CB46" s="90">
        <f>IF($H$46="","",$H$46)</f>
        <v>-1</v>
      </c>
      <c r="CC46" s="70">
        <v>4</v>
      </c>
      <c r="CD46" s="372" t="s">
        <v>37</v>
      </c>
      <c r="CE46" s="37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5"/>
      <c r="C47" s="156"/>
      <c r="D47" s="157"/>
      <c r="E47" s="173" t="s">
        <v>57</v>
      </c>
      <c r="F47" s="174"/>
      <c r="G47" s="175"/>
      <c r="H47" s="91">
        <f>IF(H46="","",(IF(H46&gt;0,(H46*M8)*(-1),ABS(H46*M8))))</f>
        <v>0.50370000000000004</v>
      </c>
      <c r="I47" s="71">
        <v>5</v>
      </c>
      <c r="J47" s="188" t="s">
        <v>42</v>
      </c>
      <c r="K47" s="189"/>
      <c r="L47" s="95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2"/>
      <c r="AA47" s="73"/>
      <c r="AB47" s="61"/>
      <c r="AC47" s="173" t="s">
        <v>57</v>
      </c>
      <c r="AD47" s="174"/>
      <c r="AE47" s="175"/>
      <c r="AF47" s="91">
        <f>IF($H$47="","",$H$47)</f>
        <v>0.50370000000000004</v>
      </c>
      <c r="AG47" s="71">
        <v>5</v>
      </c>
      <c r="AH47" s="188" t="s">
        <v>42</v>
      </c>
      <c r="AI47" s="189"/>
      <c r="AJ47" s="95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2"/>
      <c r="AY47" s="73"/>
      <c r="AZ47" s="61"/>
      <c r="BA47" s="173" t="s">
        <v>57</v>
      </c>
      <c r="BB47" s="174"/>
      <c r="BC47" s="175"/>
      <c r="BD47" s="91">
        <f>IF($H$47="","",$H$47)</f>
        <v>0.50370000000000004</v>
      </c>
      <c r="BE47" s="71">
        <v>5</v>
      </c>
      <c r="BF47" s="188" t="s">
        <v>42</v>
      </c>
      <c r="BG47" s="189"/>
      <c r="BH47" s="95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2"/>
      <c r="BW47" s="73"/>
      <c r="BX47" s="61"/>
      <c r="BY47" s="173" t="s">
        <v>57</v>
      </c>
      <c r="BZ47" s="174"/>
      <c r="CA47" s="175"/>
      <c r="CB47" s="91">
        <f>IF($H$47="","",$H$47)</f>
        <v>0.50370000000000004</v>
      </c>
      <c r="CC47" s="71">
        <v>5</v>
      </c>
      <c r="CD47" s="188" t="s">
        <v>42</v>
      </c>
      <c r="CE47" s="189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2014-02-03T17:19:36Z</cp:lastPrinted>
  <dcterms:created xsi:type="dcterms:W3CDTF">2004-06-10T22:10:31Z</dcterms:created>
  <dcterms:modified xsi:type="dcterms:W3CDTF">2015-06-19T18:00:00Z</dcterms:modified>
</cp:coreProperties>
</file>