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<sst xmlns="http://schemas.openxmlformats.org/spreadsheetml/2006/main" count="146" uniqueCount="75">
  <si>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</si>
  <si>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</si>
  <si>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</si>
  <si>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</si>
  <si>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</si>
  <si>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</si>
  <si>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</si>
  <si>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</si>
  <si>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</si>
  <si>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</si>
  <si>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</si>
  <si>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</si>
  <si>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</si>
  <si>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</si>
  <si>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</si>
  <si>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</si>
  <si>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</si>
  <si>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</si>
  <si>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</si>
  <si>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</si>
  <si>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</si>
  <si>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</si>
  <si>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</si>
  <si>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</si>
  <si>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</si>
  <si>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</si>
  <si>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</si>
  <si>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</si>
  <si>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</si>
  <si>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</si>
  <si>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</si>
  <si>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</si>
  <si>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</si>
  <si>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</si>
  <si>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</si>
  <si>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</si>
  <si>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</si>
  <si>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</si>
  <si>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</si>
  <si>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</si>
  <si>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</si>
  <si>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</si>
  <si>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</si>
  <si>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</si>
  <si>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</si>
  <si>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</si>
  <si>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</si>
  <si>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</si>
  <si>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</si>
  <si>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</si>
  <si>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</si>
  <si>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</si>
  <si>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</si>
  <si>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</si>
  <si>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</si>
  <si>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</si>
  <si>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</si>
  <si>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</si>
  <si>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</si>
  <si>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</si>
  <si>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</si>
  <si>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103153-1</t>
  </si>
  <si>
    <t>A06201-0014</t>
  </si>
  <si>
    <t>Machine #  B/S 18</t>
  </si>
  <si>
    <t>A</t>
  </si>
  <si>
    <t>K1C9</t>
  </si>
  <si>
    <t>MP</t>
  </si>
  <si>
    <t>Routing:        HOLD AT B/S</t>
  </si>
  <si>
    <t>YES</t>
  </si>
  <si>
    <t>CS</t>
  </si>
  <si>
    <t>Hlpd Jerry on goss</t>
  </si>
  <si>
    <t>JOB OUT</t>
  </si>
  <si>
    <t>No parts @mach-MR</t>
  </si>
  <si>
    <t>Routing: WASH &amp; PACK DEPT</t>
  </si>
  <si>
    <t>MR 9/16/14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</si>
</sst>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9" zoomScale="90" zoomScaleNormal="90" workbookViewId="0">
      <selection activeCell="B29" sqref="B2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65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346862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80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74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 t="s">
        <v>74</v>
      </c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80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>
        <v>32</v>
      </c>
      <c r="U12" s="72">
        <v>8</v>
      </c>
      <c r="V12" s="54">
        <f>SUM(F13:F23)</f>
        <v>6.5</v>
      </c>
      <c r="W12" s="55">
        <f>U12/V12</f>
        <v>1.2307692307692308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41894</v>
      </c>
      <c r="C13" s="30" t="s">
        <v>66</v>
      </c>
      <c r="D13" s="30"/>
      <c r="E13" s="30">
        <v>1.5</v>
      </c>
      <c r="F13" s="80">
        <v>6.5</v>
      </c>
      <c r="G13" s="32">
        <v>62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62</v>
      </c>
      <c r="K13" s="6">
        <f>E$4-J13</f>
        <v>18</v>
      </c>
      <c r="L13" s="7">
        <f t="shared" ref="L13:L23" si="1">IF(G13="",0,$T$12*(I13-F13-Q13))</f>
        <v>48</v>
      </c>
      <c r="M13" s="4">
        <f>G13</f>
        <v>62</v>
      </c>
      <c r="N13" s="135">
        <f>IF(L13=0,"",(M13/L13))</f>
        <v>1.2916666666666667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41896</v>
      </c>
      <c r="C14" s="30" t="s">
        <v>66</v>
      </c>
      <c r="D14" s="30"/>
      <c r="E14" s="30">
        <v>3</v>
      </c>
      <c r="F14" s="81">
        <v>0</v>
      </c>
      <c r="G14" s="32">
        <v>105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167</v>
      </c>
      <c r="K14" s="6">
        <f>E$4-J14</f>
        <v>-87</v>
      </c>
      <c r="L14" s="7">
        <f t="shared" si="1"/>
        <v>96</v>
      </c>
      <c r="M14" s="4">
        <f t="shared" ref="M14:M23" si="4">G14</f>
        <v>105</v>
      </c>
      <c r="N14" s="135">
        <f t="shared" ref="N14:N23" si="5">IF(L14=0,"",(M14/L14))</f>
        <v>1.09375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167</v>
      </c>
      <c r="K15" s="6">
        <f>E$4-J15</f>
        <v>-87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167</v>
      </c>
      <c r="K16" s="6">
        <f t="shared" ref="K16:K24" si="8">E$4-J16</f>
        <v>-87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167</v>
      </c>
      <c r="K17" s="6">
        <f t="shared" ref="K17" si="11">E$4-J17</f>
        <v>-87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167</v>
      </c>
      <c r="K18" s="6">
        <f t="shared" ref="K18:K20" si="17">E$4-J18</f>
        <v>-87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167</v>
      </c>
      <c r="K19" s="6">
        <f t="shared" si="17"/>
        <v>-87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167</v>
      </c>
      <c r="K20" s="6">
        <f t="shared" si="17"/>
        <v>-87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167</v>
      </c>
      <c r="K21" s="6">
        <f t="shared" si="8"/>
        <v>-87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167</v>
      </c>
      <c r="K22" s="6">
        <f t="shared" si="8"/>
        <v>-87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167</v>
      </c>
      <c r="K23" s="6">
        <f t="shared" si="8"/>
        <v>-87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4.5</v>
      </c>
      <c r="F24" s="62">
        <f>SUM(F13:F23)</f>
        <v>6.5</v>
      </c>
      <c r="G24" s="62">
        <f>SUM(G13:G23)</f>
        <v>167</v>
      </c>
      <c r="H24" s="84"/>
      <c r="I24" s="62">
        <f t="shared" si="0"/>
        <v>11</v>
      </c>
      <c r="J24" s="85">
        <f>J23</f>
        <v>167</v>
      </c>
      <c r="K24" s="85">
        <f t="shared" si="8"/>
        <v>-87</v>
      </c>
      <c r="L24" s="86">
        <f>SUM(L13:L23)</f>
        <v>144</v>
      </c>
      <c r="M24" s="84">
        <f>SUM(M13:M23)</f>
        <v>167</v>
      </c>
      <c r="N24" s="142">
        <f>SUM(M24/L24)</f>
        <v>1.1597222222222223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80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>
        <v>65</v>
      </c>
      <c r="U26" s="74">
        <v>5</v>
      </c>
      <c r="V26" s="56">
        <f>SUM(F27:F37)</f>
        <v>6.5</v>
      </c>
      <c r="W26" s="57">
        <f>U26/V26</f>
        <v>0.76923076923076927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41897</v>
      </c>
      <c r="C27" s="60" t="s">
        <v>66</v>
      </c>
      <c r="D27" s="8"/>
      <c r="E27" s="30">
        <v>0</v>
      </c>
      <c r="F27" s="31">
        <v>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0</v>
      </c>
      <c r="K27" s="6">
        <f>E$4-J27</f>
        <v>80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19" t="s">
        <v>70</v>
      </c>
      <c r="U27" s="157"/>
      <c r="V27" s="157"/>
      <c r="W27" s="15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101">
        <v>41898</v>
      </c>
      <c r="C28" s="60" t="s">
        <v>66</v>
      </c>
      <c r="D28" s="8"/>
      <c r="E28" s="30">
        <v>2.5</v>
      </c>
      <c r="F28" s="34">
        <v>1.5</v>
      </c>
      <c r="G28" s="32">
        <v>167</v>
      </c>
      <c r="H28" s="4" t="e">
        <f>IF(G28="","",(IF(#REF!=0,"",(#REF!*G28*#REF!))))</f>
        <v>#REF!</v>
      </c>
      <c r="I28" s="7">
        <f t="shared" si="23"/>
        <v>4</v>
      </c>
      <c r="J28" s="6">
        <f>SUM(G$26:G28)</f>
        <v>167</v>
      </c>
      <c r="K28" s="6">
        <f>E$4-J28</f>
        <v>-87</v>
      </c>
      <c r="L28" s="7">
        <f t="shared" si="24"/>
        <v>162.5</v>
      </c>
      <c r="M28" s="4">
        <f t="shared" ref="M28:M37" si="27">G28</f>
        <v>167</v>
      </c>
      <c r="N28" s="135">
        <f t="shared" ref="N28:N37" si="28">IF(L28=0,"",(M28/L28))</f>
        <v>1.0276923076923077</v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167</v>
      </c>
      <c r="K29" s="6">
        <f t="shared" ref="K29:K31" si="32">E$4-J29</f>
        <v>-87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9</v>
      </c>
      <c r="T29" s="119">
        <v>11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167</v>
      </c>
      <c r="K30" s="6">
        <f t="shared" si="32"/>
        <v>-87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63" t="s">
        <v>71</v>
      </c>
      <c r="U30" s="164"/>
      <c r="V30" s="164"/>
      <c r="W30" s="16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167</v>
      </c>
      <c r="K31" s="6">
        <f t="shared" si="32"/>
        <v>-87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21" t="s">
        <v>72</v>
      </c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167</v>
      </c>
      <c r="K32" s="6">
        <f t="shared" ref="K32" si="39">E$4-J32</f>
        <v>-87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167</v>
      </c>
      <c r="K33" s="6">
        <f>E$4-J33</f>
        <v>-87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167</v>
      </c>
      <c r="K34" s="6">
        <f t="shared" ref="K34:K38" si="45">E$4-J34</f>
        <v>-87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167</v>
      </c>
      <c r="K35" s="6">
        <f t="shared" si="45"/>
        <v>-87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167</v>
      </c>
      <c r="K36" s="6">
        <f t="shared" si="45"/>
        <v>-87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167</v>
      </c>
      <c r="K37" s="6">
        <f t="shared" si="45"/>
        <v>-87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2.5</v>
      </c>
      <c r="F38" s="63">
        <f t="shared" si="47"/>
        <v>6.5</v>
      </c>
      <c r="G38" s="63">
        <f>SUM(G27:G37)</f>
        <v>167</v>
      </c>
      <c r="H38" s="84"/>
      <c r="I38" s="86">
        <f t="shared" ref="I38" si="48">IF(G38="","",(SUM(E38+F38+Q38)))</f>
        <v>9</v>
      </c>
      <c r="J38" s="85">
        <f>J37</f>
        <v>167</v>
      </c>
      <c r="K38" s="85">
        <f t="shared" si="45"/>
        <v>-87</v>
      </c>
      <c r="L38" s="86">
        <f>SUM(L27:L37)</f>
        <v>162.5</v>
      </c>
      <c r="M38" s="84">
        <f>SUM(M27:M37)</f>
        <v>167</v>
      </c>
      <c r="N38" s="142">
        <f>SUM(M38/L38)</f>
        <v>1.0276923076923077</v>
      </c>
      <c r="O38" s="143"/>
      <c r="P38" s="87"/>
      <c r="Q38" s="63">
        <f>SUM(Q27:Q37)</f>
        <v>0</v>
      </c>
      <c r="R38" s="63"/>
      <c r="S38" s="63">
        <f>SUM(S27:S37)</f>
        <v>9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73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80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80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158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41894</v>
      </c>
      <c r="N56" s="114"/>
      <c r="O56" s="122">
        <v>0.52777777777777779</v>
      </c>
      <c r="P56" s="115"/>
      <c r="Q56" s="115"/>
      <c r="R56" s="240" t="s">
        <v>68</v>
      </c>
      <c r="S56" s="115"/>
      <c r="T56" s="240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9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167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167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2014-09-24T17:54:38Z</dcterms:modified>
</cp:coreProperties>
</file>