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J23" i="1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<sst xmlns="http://schemas.openxmlformats.org/spreadsheetml/2006/main" count="85" uniqueCount="75">
  <si>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</si>
  <si>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</si>
  <si>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</si>
  <si>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</si>
  <si>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</si>
  <si>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</si>
  <si>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</si>
  <si>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</si>
  <si>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</si>
  <si>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</si>
  <si>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</si>
  <si>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</si>
  <si>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</si>
  <si>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</si>
  <si>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</si>
  <si>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</si>
  <si>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</si>
  <si>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</si>
  <si>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</si>
  <si>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</si>
  <si>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</si>
  <si>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</si>
  <si>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</si>
  <si>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</si>
  <si>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</si>
  <si>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</si>
  <si>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</si>
  <si>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</si>
  <si>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</si>
  <si>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</si>
  <si>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</si>
  <si>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</si>
  <si>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</si>
  <si>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</si>
  <si>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</si>
  <si>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</si>
  <si>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</si>
  <si>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>Machine #</t>
  </si>
  <si>
    <t xml:space="preserve">Routing: </t>
  </si>
  <si>
    <t xml:space="preserve">Machine #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</si>
  <si>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</si>
  <si>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</si>
  <si>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</si>
  <si>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</si>
  <si>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</si>
  <si>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</si>
  <si>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</si>
  <si>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</si>
  <si>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</si>
  <si>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</si>
  <si>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</si>
  <si>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</si>
  <si>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</si>
  <si>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</si>
  <si>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</si>
  <si>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</si>
  <si>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</si>
  <si>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>AP2503</t>
  </si>
  <si>
    <t>B</t>
  </si>
  <si>
    <t>AP2503-10</t>
  </si>
  <si>
    <t>MP</t>
  </si>
  <si>
    <t>YES</t>
  </si>
  <si>
    <t>DH</t>
  </si>
  <si>
    <t>Ran b/s 18</t>
  </si>
  <si>
    <t>Machine #   B/S 17</t>
  </si>
  <si>
    <t>15 SEC</t>
  </si>
  <si>
    <t xml:space="preserve">Standard Cycle Time Verified </t>
  </si>
  <si>
    <t>JM</t>
  </si>
  <si>
    <t>Meeting</t>
  </si>
  <si>
    <t>DS</t>
  </si>
  <si>
    <t>Routing:   WASH &amp; PACK DEPT</t>
  </si>
  <si>
    <t>KM 07/14</t>
  </si>
  <si>
    <t>On goss</t>
  </si>
  <si>
    <t>JOB OUT</t>
  </si>
  <si>
    <t>No parts @ mach per 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</si>
</sst>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0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4" fillId="3" borderId="8" xfId="1" applyFont="1" applyFill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66" fontId="0" fillId="0" borderId="21" xfId="0" applyNumberFormat="1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Font="1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0" fillId="0" borderId="19" xfId="0" applyFont="1" applyBorder="1" applyAlignment="1">
      <alignment horizont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61"/>
  <sheetViews>
    <sheetView tabSelected="1" topLeftCell="B1" zoomScale="90" zoomScaleNormal="90" workbookViewId="0">
      <selection activeCell="B20" sqref="B20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3.85546875" style="1" customWidth="1"/>
    <col min="25" max="16384" width="9.140625" style="1"/>
  </cols>
  <sheetData>
    <row r="1" spans="2:23" ht="22.5" customHeight="1">
      <c r="B1" s="18"/>
      <c r="C1" s="207" t="s">
        <v>51</v>
      </c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19"/>
      <c r="W1" s="20"/>
    </row>
    <row r="2" spans="2:23" ht="19.5" customHeight="1">
      <c r="B2" s="170" t="s">
        <v>24</v>
      </c>
      <c r="C2" s="138"/>
      <c r="D2" s="21"/>
      <c r="E2" s="171" t="s">
        <v>57</v>
      </c>
      <c r="F2" s="172"/>
      <c r="G2" s="173"/>
      <c r="H2" s="22"/>
      <c r="I2" s="2"/>
      <c r="J2" s="137" t="s">
        <v>0</v>
      </c>
      <c r="K2" s="142"/>
      <c r="L2" s="23" t="s">
        <v>58</v>
      </c>
      <c r="M2" s="22"/>
      <c r="N2" s="22"/>
      <c r="O2" s="22"/>
      <c r="P2" s="22"/>
      <c r="Q2" s="22"/>
      <c r="R2" s="143" t="s">
        <v>43</v>
      </c>
      <c r="S2" s="144"/>
      <c r="T2" s="145"/>
      <c r="U2" s="137">
        <v>336419</v>
      </c>
      <c r="V2" s="138"/>
      <c r="W2" s="139"/>
    </row>
    <row r="3" spans="2:23" ht="19.5" customHeight="1">
      <c r="B3" s="170" t="s">
        <v>22</v>
      </c>
      <c r="C3" s="138"/>
      <c r="D3" s="24"/>
      <c r="E3" s="171">
        <v>343288</v>
      </c>
      <c r="F3" s="172"/>
      <c r="G3" s="173"/>
      <c r="H3" s="22"/>
      <c r="I3" s="25"/>
      <c r="J3" s="137" t="s">
        <v>25</v>
      </c>
      <c r="K3" s="142"/>
      <c r="L3" s="137" t="s">
        <v>59</v>
      </c>
      <c r="M3" s="138"/>
      <c r="N3" s="138"/>
      <c r="O3" s="142"/>
      <c r="P3" s="22"/>
      <c r="Q3" s="22"/>
      <c r="R3" s="146"/>
      <c r="S3" s="147"/>
      <c r="T3" s="148"/>
      <c r="U3" s="137"/>
      <c r="V3" s="138"/>
      <c r="W3" s="139"/>
    </row>
    <row r="4" spans="2:23" ht="19.5" customHeight="1">
      <c r="B4" s="166" t="s">
        <v>23</v>
      </c>
      <c r="C4" s="145"/>
      <c r="D4" s="24"/>
      <c r="E4" s="143">
        <v>2000</v>
      </c>
      <c r="F4" s="144"/>
      <c r="G4" s="145"/>
      <c r="H4" s="22"/>
      <c r="I4" s="26"/>
      <c r="J4" s="140"/>
      <c r="K4" s="140"/>
      <c r="L4" s="140"/>
      <c r="M4" s="140"/>
      <c r="N4" s="140"/>
      <c r="O4" s="140"/>
      <c r="P4" s="27"/>
      <c r="Q4" s="27"/>
      <c r="R4" s="149"/>
      <c r="S4" s="93"/>
      <c r="T4" s="150"/>
      <c r="U4" s="140"/>
      <c r="V4" s="140"/>
      <c r="W4" s="141"/>
    </row>
    <row r="5" spans="2:23" ht="6.75" customHeight="1">
      <c r="B5" s="92"/>
      <c r="C5" s="93"/>
      <c r="D5" s="93"/>
      <c r="E5" s="93"/>
      <c r="F5" s="93"/>
      <c r="G5" s="93"/>
      <c r="H5" s="22"/>
      <c r="I5" s="26"/>
      <c r="J5" s="27"/>
      <c r="K5" s="27"/>
      <c r="L5" s="27"/>
      <c r="M5" s="27"/>
      <c r="N5" s="27"/>
      <c r="O5" s="27"/>
      <c r="P5" s="27"/>
      <c r="Q5" s="27"/>
      <c r="R5" s="78"/>
      <c r="S5" s="78"/>
      <c r="T5" s="78"/>
      <c r="U5" s="77"/>
      <c r="V5" s="77"/>
      <c r="W5" s="77"/>
    </row>
    <row r="6" spans="2:23" ht="13.5" customHeight="1">
      <c r="B6" s="174" t="s">
        <v>53</v>
      </c>
      <c r="C6" s="175"/>
      <c r="D6" s="175"/>
      <c r="E6" s="176"/>
      <c r="F6" s="177"/>
      <c r="G6" s="178"/>
      <c r="H6" s="22"/>
      <c r="I6" s="26"/>
      <c r="J6" s="27"/>
      <c r="K6" s="27"/>
      <c r="L6" s="27"/>
      <c r="M6" s="76"/>
      <c r="N6" s="87"/>
      <c r="O6" s="87"/>
      <c r="P6" s="87"/>
      <c r="Q6" s="88"/>
      <c r="R6" s="187" t="s">
        <v>66</v>
      </c>
      <c r="S6" s="188"/>
      <c r="T6" s="188"/>
      <c r="U6" s="188"/>
      <c r="V6" s="188"/>
      <c r="W6" s="189"/>
    </row>
    <row r="7" spans="2:23" ht="16.5" customHeight="1">
      <c r="B7" s="163" t="s">
        <v>44</v>
      </c>
      <c r="C7" s="164"/>
      <c r="D7" s="164"/>
      <c r="E7" s="164"/>
      <c r="F7" s="164"/>
      <c r="G7" s="164"/>
      <c r="H7" s="164"/>
      <c r="I7" s="164"/>
      <c r="J7" s="164"/>
      <c r="K7" s="164"/>
      <c r="L7" s="165"/>
      <c r="M7" s="75"/>
      <c r="N7" s="159"/>
      <c r="O7" s="160"/>
      <c r="P7" s="160"/>
      <c r="Q7" s="160"/>
      <c r="R7" s="151" t="s">
        <v>54</v>
      </c>
      <c r="S7" s="151"/>
      <c r="T7" s="151"/>
      <c r="U7" s="137" t="s">
        <v>71</v>
      </c>
      <c r="V7" s="138"/>
      <c r="W7" s="139"/>
    </row>
    <row r="8" spans="2:23" ht="16.5" customHeight="1">
      <c r="B8" s="166"/>
      <c r="C8" s="144"/>
      <c r="D8" s="144"/>
      <c r="E8" s="144"/>
      <c r="F8" s="144"/>
      <c r="G8" s="144"/>
      <c r="H8" s="144"/>
      <c r="I8" s="144"/>
      <c r="J8" s="144"/>
      <c r="K8" s="144"/>
      <c r="L8" s="145"/>
      <c r="M8" s="75"/>
      <c r="N8" s="159"/>
      <c r="O8" s="160"/>
      <c r="P8" s="160"/>
      <c r="Q8" s="160"/>
      <c r="R8" s="151" t="s">
        <v>55</v>
      </c>
      <c r="S8" s="151"/>
      <c r="T8" s="151"/>
      <c r="U8" s="137"/>
      <c r="V8" s="138"/>
      <c r="W8" s="139"/>
    </row>
    <row r="9" spans="2:23" ht="16.5" customHeight="1" thickBot="1">
      <c r="B9" s="167"/>
      <c r="C9" s="168"/>
      <c r="D9" s="168"/>
      <c r="E9" s="168"/>
      <c r="F9" s="168"/>
      <c r="G9" s="168"/>
      <c r="H9" s="168"/>
      <c r="I9" s="168"/>
      <c r="J9" s="168"/>
      <c r="K9" s="168"/>
      <c r="L9" s="169"/>
      <c r="M9" s="65"/>
      <c r="N9" s="161"/>
      <c r="O9" s="162"/>
      <c r="P9" s="162"/>
      <c r="Q9" s="162"/>
      <c r="R9" s="105" t="s">
        <v>56</v>
      </c>
      <c r="S9" s="105"/>
      <c r="T9" s="105"/>
      <c r="U9" s="156"/>
      <c r="V9" s="157"/>
      <c r="W9" s="158"/>
    </row>
    <row r="10" spans="2:23" ht="20.25" customHeight="1">
      <c r="B10" s="192" t="s">
        <v>2</v>
      </c>
      <c r="C10" s="154" t="s">
        <v>3</v>
      </c>
      <c r="D10" s="125" t="s">
        <v>4</v>
      </c>
      <c r="E10" s="125" t="s">
        <v>5</v>
      </c>
      <c r="F10" s="154" t="s">
        <v>6</v>
      </c>
      <c r="G10" s="125" t="s">
        <v>16</v>
      </c>
      <c r="H10" s="127" t="s">
        <v>7</v>
      </c>
      <c r="I10" s="127" t="s">
        <v>8</v>
      </c>
      <c r="J10" s="127" t="s">
        <v>30</v>
      </c>
      <c r="K10" s="127" t="s">
        <v>9</v>
      </c>
      <c r="L10" s="127" t="s">
        <v>10</v>
      </c>
      <c r="M10" s="127" t="s">
        <v>11</v>
      </c>
      <c r="N10" s="183" t="s">
        <v>17</v>
      </c>
      <c r="O10" s="184"/>
      <c r="P10" s="125"/>
      <c r="Q10" s="125" t="s">
        <v>18</v>
      </c>
      <c r="R10" s="125" t="s">
        <v>26</v>
      </c>
      <c r="S10" s="125" t="s">
        <v>27</v>
      </c>
      <c r="T10" s="125" t="s">
        <v>21</v>
      </c>
      <c r="U10" s="152" t="s">
        <v>19</v>
      </c>
      <c r="V10" s="154" t="s">
        <v>28</v>
      </c>
      <c r="W10" s="179" t="s">
        <v>29</v>
      </c>
    </row>
    <row r="11" spans="2:23" ht="30.75" customHeight="1" thickBot="1">
      <c r="B11" s="193"/>
      <c r="C11" s="182"/>
      <c r="D11" s="181"/>
      <c r="E11" s="181"/>
      <c r="F11" s="182"/>
      <c r="G11" s="181"/>
      <c r="H11" s="128"/>
      <c r="I11" s="128"/>
      <c r="J11" s="128"/>
      <c r="K11" s="128"/>
      <c r="L11" s="128"/>
      <c r="M11" s="128"/>
      <c r="N11" s="185"/>
      <c r="O11" s="186"/>
      <c r="P11" s="126"/>
      <c r="Q11" s="126"/>
      <c r="R11" s="126"/>
      <c r="S11" s="126"/>
      <c r="T11" s="126"/>
      <c r="U11" s="153"/>
      <c r="V11" s="155"/>
      <c r="W11" s="180"/>
    </row>
    <row r="12" spans="2:23" ht="15" customHeight="1">
      <c r="B12" s="201" t="s">
        <v>64</v>
      </c>
      <c r="C12" s="202"/>
      <c r="D12" s="202"/>
      <c r="E12" s="202"/>
      <c r="F12" s="203"/>
      <c r="G12" s="45"/>
      <c r="H12" s="3"/>
      <c r="I12" s="3" t="s">
        <v>1</v>
      </c>
      <c r="J12" s="28">
        <v>0</v>
      </c>
      <c r="K12" s="28">
        <f>E$4</f>
        <v>2000</v>
      </c>
      <c r="L12" s="190" t="s">
        <v>52</v>
      </c>
      <c r="M12" s="191"/>
      <c r="N12" s="190" t="s">
        <v>65</v>
      </c>
      <c r="O12" s="206"/>
      <c r="P12" s="69"/>
      <c r="Q12" s="69"/>
      <c r="R12" s="69"/>
      <c r="S12" s="70"/>
      <c r="T12" s="71">
        <v>192</v>
      </c>
      <c r="U12" s="71">
        <v>4</v>
      </c>
      <c r="V12" s="54">
        <f>SUM(F13:F23)</f>
        <v>4</v>
      </c>
      <c r="W12" s="55">
        <f>U12/V12</f>
        <v>1</v>
      </c>
    </row>
    <row r="13" spans="2:23" ht="15" customHeight="1">
      <c r="B13" s="29">
        <v>41858</v>
      </c>
      <c r="C13" s="30" t="s">
        <v>60</v>
      </c>
      <c r="D13" s="30"/>
      <c r="E13" s="30">
        <v>0</v>
      </c>
      <c r="F13" s="79">
        <v>4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4</v>
      </c>
      <c r="J13" s="6">
        <f>SUM(G$12:G13)</f>
        <v>0</v>
      </c>
      <c r="K13" s="6">
        <f>E$4-J13</f>
        <v>2000</v>
      </c>
      <c r="L13" s="7">
        <f t="shared" ref="L13:L23" si="1">IF(G13="",0,$T$12*(I13-F13-Q13))</f>
        <v>0</v>
      </c>
      <c r="M13" s="4">
        <f>G13</f>
        <v>0</v>
      </c>
      <c r="N13" s="116" t="str">
        <f>IF(L13=0,"",(M13/L13))</f>
        <v/>
      </c>
      <c r="O13" s="117"/>
      <c r="P13" s="33"/>
      <c r="Q13" s="30">
        <v>0</v>
      </c>
      <c r="R13" s="30">
        <v>0</v>
      </c>
      <c r="S13" s="30">
        <v>5</v>
      </c>
      <c r="T13" s="121">
        <v>11</v>
      </c>
      <c r="U13" s="122"/>
      <c r="V13" s="122"/>
      <c r="W13" s="123"/>
    </row>
    <row r="14" spans="2:23" ht="15" customHeight="1">
      <c r="B14" s="29">
        <v>41862</v>
      </c>
      <c r="C14" s="30" t="s">
        <v>60</v>
      </c>
      <c r="D14" s="30"/>
      <c r="E14" s="30">
        <v>2.5</v>
      </c>
      <c r="F14" s="80">
        <v>0</v>
      </c>
      <c r="G14" s="32">
        <v>282</v>
      </c>
      <c r="H14" s="4" t="e">
        <f>IF(G14="","",(IF(#REF!=0,"",(#REF!*G14*#REF!))))</f>
        <v>#REF!</v>
      </c>
      <c r="I14" s="5">
        <f t="shared" si="0"/>
        <v>2.5</v>
      </c>
      <c r="J14" s="6">
        <f>SUM(G$12:G14)</f>
        <v>282</v>
      </c>
      <c r="K14" s="6">
        <f>E$4-J14</f>
        <v>1718</v>
      </c>
      <c r="L14" s="7">
        <f t="shared" si="1"/>
        <v>480</v>
      </c>
      <c r="M14" s="4">
        <f t="shared" ref="M14:M23" si="2">G14</f>
        <v>282</v>
      </c>
      <c r="N14" s="116">
        <f t="shared" ref="N14:N23" si="3">IF(L14=0,"",(M14/L14))</f>
        <v>0.58750000000000002</v>
      </c>
      <c r="O14" s="117"/>
      <c r="P14" s="33"/>
      <c r="Q14" s="30">
        <v>0</v>
      </c>
      <c r="R14" s="30">
        <v>0</v>
      </c>
      <c r="S14" s="30">
        <v>0</v>
      </c>
      <c r="T14" s="134" t="s">
        <v>63</v>
      </c>
      <c r="U14" s="135"/>
      <c r="V14" s="135"/>
      <c r="W14" s="136"/>
    </row>
    <row r="15" spans="2:23" ht="15" customHeight="1">
      <c r="B15" s="29">
        <v>41863</v>
      </c>
      <c r="C15" s="30" t="s">
        <v>60</v>
      </c>
      <c r="D15" s="30"/>
      <c r="E15" s="30">
        <v>2.5</v>
      </c>
      <c r="F15" s="80">
        <v>0</v>
      </c>
      <c r="G15" s="32">
        <v>234</v>
      </c>
      <c r="H15" s="4" t="e">
        <f>IF(G15="","",(IF(#REF!=0,"",(#REF!*G15*#REF!))))</f>
        <v>#REF!</v>
      </c>
      <c r="I15" s="5">
        <f t="shared" si="0"/>
        <v>2.5</v>
      </c>
      <c r="J15" s="6">
        <f>SUM(G$12:G15)</f>
        <v>516</v>
      </c>
      <c r="K15" s="6">
        <f>E$4-J15</f>
        <v>1484</v>
      </c>
      <c r="L15" s="7">
        <f t="shared" si="1"/>
        <v>480</v>
      </c>
      <c r="M15" s="4">
        <f t="shared" si="2"/>
        <v>234</v>
      </c>
      <c r="N15" s="116">
        <f t="shared" si="3"/>
        <v>0.48749999999999999</v>
      </c>
      <c r="O15" s="117"/>
      <c r="P15" s="33"/>
      <c r="Q15" s="8">
        <v>0</v>
      </c>
      <c r="R15" s="8">
        <v>0</v>
      </c>
      <c r="S15" s="8">
        <v>0</v>
      </c>
      <c r="T15" s="134"/>
      <c r="U15" s="135"/>
      <c r="V15" s="135"/>
      <c r="W15" s="136"/>
    </row>
    <row r="16" spans="2:23" ht="15" customHeight="1">
      <c r="B16" s="9">
        <v>41864</v>
      </c>
      <c r="C16" s="35" t="s">
        <v>67</v>
      </c>
      <c r="D16" s="50"/>
      <c r="E16" s="50">
        <v>4</v>
      </c>
      <c r="F16" s="81">
        <v>0</v>
      </c>
      <c r="G16" s="10">
        <v>350</v>
      </c>
      <c r="H16" s="4" t="e">
        <f>IF(G16="","",(IF(#REF!=0,"",(#REF!*G16*#REF!))))</f>
        <v>#REF!</v>
      </c>
      <c r="I16" s="5">
        <f t="shared" si="0"/>
        <v>4</v>
      </c>
      <c r="J16" s="6">
        <f>SUM(G$12:G16)</f>
        <v>866</v>
      </c>
      <c r="K16" s="6">
        <f t="shared" ref="K16:K24" si="4">E$4-J16</f>
        <v>1134</v>
      </c>
      <c r="L16" s="7">
        <f t="shared" si="1"/>
        <v>768</v>
      </c>
      <c r="M16" s="4">
        <f t="shared" si="2"/>
        <v>350</v>
      </c>
      <c r="N16" s="116">
        <f t="shared" si="3"/>
        <v>0.45572916666666669</v>
      </c>
      <c r="O16" s="117"/>
      <c r="P16" s="33"/>
      <c r="Q16" s="8">
        <v>0</v>
      </c>
      <c r="R16" s="8">
        <v>0</v>
      </c>
      <c r="S16" s="8">
        <v>0</v>
      </c>
      <c r="T16" s="134"/>
      <c r="U16" s="135"/>
      <c r="V16" s="135"/>
      <c r="W16" s="136"/>
    </row>
    <row r="17" spans="2:23" ht="15" customHeight="1">
      <c r="B17" s="9">
        <v>41865</v>
      </c>
      <c r="C17" s="35" t="s">
        <v>67</v>
      </c>
      <c r="D17" s="61"/>
      <c r="E17" s="61">
        <v>7</v>
      </c>
      <c r="F17" s="81">
        <v>0</v>
      </c>
      <c r="G17" s="10">
        <v>560</v>
      </c>
      <c r="H17" s="4"/>
      <c r="I17" s="5">
        <f t="shared" ref="I17" si="5">IF(G17="","",(SUM(E17+F17+Q17)))</f>
        <v>8</v>
      </c>
      <c r="J17" s="6">
        <f>SUM(G$12:G17)</f>
        <v>1426</v>
      </c>
      <c r="K17" s="6">
        <f t="shared" ref="K17" si="6">E$4-J17</f>
        <v>574</v>
      </c>
      <c r="L17" s="7">
        <f t="shared" ref="L17" si="7">IF(G17="",0,$T$12*(I17-F17-Q17))</f>
        <v>1344</v>
      </c>
      <c r="M17" s="4">
        <f t="shared" ref="M17" si="8">G17</f>
        <v>560</v>
      </c>
      <c r="N17" s="116">
        <f t="shared" ref="N17" si="9">IF(L17=0,"",(M17/L17))</f>
        <v>0.41666666666666669</v>
      </c>
      <c r="O17" s="117"/>
      <c r="P17" s="33"/>
      <c r="Q17" s="61">
        <v>1</v>
      </c>
      <c r="R17" s="61">
        <v>4</v>
      </c>
      <c r="S17" s="61">
        <v>0</v>
      </c>
      <c r="T17" s="134" t="s">
        <v>68</v>
      </c>
      <c r="U17" s="135"/>
      <c r="V17" s="135"/>
      <c r="W17" s="136"/>
    </row>
    <row r="18" spans="2:23" ht="15" customHeight="1">
      <c r="B18" s="9">
        <v>41865</v>
      </c>
      <c r="C18" s="59" t="s">
        <v>69</v>
      </c>
      <c r="D18" s="61"/>
      <c r="E18" s="61">
        <v>7</v>
      </c>
      <c r="F18" s="81">
        <v>0</v>
      </c>
      <c r="G18" s="10">
        <v>575</v>
      </c>
      <c r="H18" s="4"/>
      <c r="I18" s="5">
        <f t="shared" ref="I18:I20" si="10">IF(G18="","",(SUM(E18+F18+Q18)))</f>
        <v>8</v>
      </c>
      <c r="J18" s="6">
        <f>SUM(G$12:G18)</f>
        <v>2001</v>
      </c>
      <c r="K18" s="6">
        <f t="shared" ref="K18:K20" si="11">E$4-J18</f>
        <v>-1</v>
      </c>
      <c r="L18" s="7">
        <f t="shared" ref="L18:L20" si="12">IF(G18="",0,$T$12*(I18-F18-Q18))</f>
        <v>1344</v>
      </c>
      <c r="M18" s="4">
        <f t="shared" ref="M18:M20" si="13">G18</f>
        <v>575</v>
      </c>
      <c r="N18" s="116">
        <f t="shared" ref="N18:N20" si="14">IF(L18=0,"",(M18/L18))</f>
        <v>0.42782738095238093</v>
      </c>
      <c r="O18" s="117"/>
      <c r="P18" s="33"/>
      <c r="Q18" s="61">
        <v>1</v>
      </c>
      <c r="R18" s="61">
        <v>4</v>
      </c>
      <c r="S18" s="61">
        <v>0</v>
      </c>
      <c r="T18" s="89" t="s">
        <v>68</v>
      </c>
      <c r="U18" s="67"/>
      <c r="V18" s="67"/>
      <c r="W18" s="68"/>
    </row>
    <row r="19" spans="2:23" ht="15" customHeight="1">
      <c r="B19" s="9">
        <v>41871</v>
      </c>
      <c r="C19" s="59" t="s">
        <v>69</v>
      </c>
      <c r="D19" s="61"/>
      <c r="E19" s="61">
        <v>5</v>
      </c>
      <c r="F19" s="81">
        <v>0</v>
      </c>
      <c r="G19" s="10">
        <v>318</v>
      </c>
      <c r="H19" s="4"/>
      <c r="I19" s="5">
        <f t="shared" si="10"/>
        <v>5</v>
      </c>
      <c r="J19" s="6">
        <f>SUM(G$12:G19)</f>
        <v>2319</v>
      </c>
      <c r="K19" s="6">
        <f t="shared" si="11"/>
        <v>-319</v>
      </c>
      <c r="L19" s="7">
        <f t="shared" si="12"/>
        <v>960</v>
      </c>
      <c r="M19" s="4">
        <f t="shared" si="13"/>
        <v>318</v>
      </c>
      <c r="N19" s="116">
        <f t="shared" si="14"/>
        <v>0.33124999999999999</v>
      </c>
      <c r="O19" s="117"/>
      <c r="P19" s="33"/>
      <c r="Q19" s="61">
        <v>0</v>
      </c>
      <c r="R19" s="61">
        <v>0</v>
      </c>
      <c r="S19" s="61">
        <v>0</v>
      </c>
      <c r="T19" s="90" t="s">
        <v>72</v>
      </c>
      <c r="U19" s="67"/>
      <c r="V19" s="67"/>
      <c r="W19" s="68"/>
    </row>
    <row r="20" spans="2:23" ht="15" customHeight="1">
      <c r="B20" s="9"/>
      <c r="C20" s="59"/>
      <c r="D20" s="61"/>
      <c r="E20" s="61"/>
      <c r="F20" s="81"/>
      <c r="G20" s="10"/>
      <c r="H20" s="4"/>
      <c r="I20" s="5" t="str">
        <f t="shared" si="10"/>
        <v/>
      </c>
      <c r="J20" s="6">
        <f>SUM(G$12:G20)</f>
        <v>2319</v>
      </c>
      <c r="K20" s="6">
        <f t="shared" si="11"/>
        <v>-319</v>
      </c>
      <c r="L20" s="7">
        <f t="shared" si="12"/>
        <v>0</v>
      </c>
      <c r="M20" s="4">
        <f t="shared" si="13"/>
        <v>0</v>
      </c>
      <c r="N20" s="116" t="str">
        <f t="shared" si="14"/>
        <v/>
      </c>
      <c r="O20" s="117"/>
      <c r="P20" s="33"/>
      <c r="Q20" s="61"/>
      <c r="R20" s="61"/>
      <c r="S20" s="61"/>
      <c r="T20" s="91" t="s">
        <v>73</v>
      </c>
      <c r="U20" s="67"/>
      <c r="V20" s="67"/>
      <c r="W20" s="68"/>
    </row>
    <row r="21" spans="2:23" ht="15" customHeight="1">
      <c r="B21" s="9"/>
      <c r="C21" s="36"/>
      <c r="D21" s="50"/>
      <c r="E21" s="50"/>
      <c r="F21" s="81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2319</v>
      </c>
      <c r="K21" s="6">
        <f t="shared" si="4"/>
        <v>-319</v>
      </c>
      <c r="L21" s="7">
        <f t="shared" si="1"/>
        <v>0</v>
      </c>
      <c r="M21" s="4">
        <f t="shared" si="2"/>
        <v>0</v>
      </c>
      <c r="N21" s="116" t="str">
        <f t="shared" si="3"/>
        <v/>
      </c>
      <c r="O21" s="117"/>
      <c r="P21" s="33"/>
      <c r="Q21" s="8"/>
      <c r="R21" s="8"/>
      <c r="S21" s="8"/>
      <c r="T21" s="134" t="s">
        <v>74</v>
      </c>
      <c r="U21" s="135"/>
      <c r="V21" s="135"/>
      <c r="W21" s="136"/>
    </row>
    <row r="22" spans="2:23" ht="15" customHeight="1">
      <c r="B22" s="9"/>
      <c r="C22" s="11"/>
      <c r="D22" s="50"/>
      <c r="E22" s="50"/>
      <c r="F22" s="81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2319</v>
      </c>
      <c r="K22" s="6">
        <f t="shared" si="4"/>
        <v>-319</v>
      </c>
      <c r="L22" s="7">
        <f t="shared" si="1"/>
        <v>0</v>
      </c>
      <c r="M22" s="4">
        <f t="shared" si="2"/>
        <v>0</v>
      </c>
      <c r="N22" s="116" t="str">
        <f t="shared" si="3"/>
        <v/>
      </c>
      <c r="O22" s="117"/>
      <c r="P22" s="33"/>
      <c r="Q22" s="8"/>
      <c r="R22" s="8"/>
      <c r="S22" s="8"/>
      <c r="T22" s="131"/>
      <c r="U22" s="132"/>
      <c r="V22" s="132"/>
      <c r="W22" s="133"/>
    </row>
    <row r="23" spans="2:23" ht="15" customHeight="1">
      <c r="B23" s="9"/>
      <c r="C23" s="11"/>
      <c r="D23" s="51"/>
      <c r="E23" s="50"/>
      <c r="F23" s="82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2319</v>
      </c>
      <c r="K23" s="6">
        <f t="shared" si="4"/>
        <v>-319</v>
      </c>
      <c r="L23" s="7">
        <f t="shared" si="1"/>
        <v>0</v>
      </c>
      <c r="M23" s="4">
        <f t="shared" si="2"/>
        <v>0</v>
      </c>
      <c r="N23" s="116" t="str">
        <f t="shared" si="3"/>
        <v/>
      </c>
      <c r="O23" s="117"/>
      <c r="P23" s="33"/>
      <c r="Q23" s="8"/>
      <c r="R23" s="8"/>
      <c r="S23" s="8"/>
      <c r="T23" s="131"/>
      <c r="U23" s="132"/>
      <c r="V23" s="132"/>
      <c r="W23" s="133"/>
    </row>
    <row r="24" spans="2:23" ht="15" customHeight="1">
      <c r="B24" s="204" t="s">
        <v>20</v>
      </c>
      <c r="C24" s="205"/>
      <c r="D24" s="52"/>
      <c r="E24" s="62">
        <f>SUM(E13:E23)</f>
        <v>28</v>
      </c>
      <c r="F24" s="62">
        <f>SUM(F13:F23)</f>
        <v>4</v>
      </c>
      <c r="G24" s="62">
        <f>SUM(G13:G23)</f>
        <v>2319</v>
      </c>
      <c r="H24" s="83"/>
      <c r="I24" s="62">
        <f t="shared" si="0"/>
        <v>34</v>
      </c>
      <c r="J24" s="84">
        <f>J23</f>
        <v>2319</v>
      </c>
      <c r="K24" s="84">
        <f t="shared" si="4"/>
        <v>-319</v>
      </c>
      <c r="L24" s="85">
        <f>SUM(L13:L23)</f>
        <v>5376</v>
      </c>
      <c r="M24" s="83">
        <f>SUM(M13:M23)</f>
        <v>2319</v>
      </c>
      <c r="N24" s="114">
        <f>SUM(M24/L24)</f>
        <v>0.43136160714285715</v>
      </c>
      <c r="O24" s="115"/>
      <c r="P24" s="86"/>
      <c r="Q24" s="85">
        <f>SUM(Q13:Q23)</f>
        <v>2</v>
      </c>
      <c r="R24" s="85"/>
      <c r="S24" s="85">
        <f>SUM(S13:S23)</f>
        <v>5</v>
      </c>
      <c r="T24" s="194"/>
      <c r="U24" s="195"/>
      <c r="V24" s="195"/>
      <c r="W24" s="196"/>
    </row>
    <row r="25" spans="2:23" s="12" customFormat="1" ht="15.75" thickBot="1">
      <c r="B25" s="197" t="s">
        <v>70</v>
      </c>
      <c r="C25" s="198"/>
      <c r="D25" s="198"/>
      <c r="E25" s="198"/>
      <c r="F25" s="198"/>
      <c r="G25" s="199"/>
      <c r="H25" s="199"/>
      <c r="I25" s="199"/>
      <c r="J25" s="199"/>
      <c r="K25" s="199"/>
      <c r="L25" s="198"/>
      <c r="M25" s="198"/>
      <c r="N25" s="198"/>
      <c r="O25" s="198"/>
      <c r="P25" s="198"/>
      <c r="Q25" s="198"/>
      <c r="R25" s="198"/>
      <c r="S25" s="198"/>
      <c r="T25" s="199"/>
      <c r="U25" s="199"/>
      <c r="V25" s="199"/>
      <c r="W25" s="200"/>
    </row>
    <row r="26" spans="2:23" ht="15" customHeight="1">
      <c r="B26" s="201" t="s">
        <v>37</v>
      </c>
      <c r="C26" s="202"/>
      <c r="D26" s="202"/>
      <c r="E26" s="202"/>
      <c r="F26" s="203"/>
      <c r="G26" s="46"/>
      <c r="H26" s="47" t="str">
        <f>IF(G26="","",(IF(#REF!=0,"",(#REF!*G26*#REF!))))</f>
        <v/>
      </c>
      <c r="I26" s="48"/>
      <c r="J26" s="47"/>
      <c r="K26" s="47">
        <f>E$4</f>
        <v>2000</v>
      </c>
      <c r="L26" s="190" t="s">
        <v>52</v>
      </c>
      <c r="M26" s="191"/>
      <c r="N26" s="190"/>
      <c r="O26" s="206"/>
      <c r="P26" s="69"/>
      <c r="Q26" s="69"/>
      <c r="R26" s="69"/>
      <c r="S26" s="70"/>
      <c r="T26" s="72"/>
      <c r="U26" s="73"/>
      <c r="V26" s="56">
        <f>SUM(F27:F37)</f>
        <v>0</v>
      </c>
      <c r="W26" s="57" t="e">
        <f>U26/V26</f>
        <v>#DIV/0!</v>
      </c>
    </row>
    <row r="27" spans="2:23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15">IF(G27="","",(SUM(E27+F27+Q27)))</f>
        <v/>
      </c>
      <c r="J27" s="6">
        <f>SUM(G$26:G27)</f>
        <v>0</v>
      </c>
      <c r="K27" s="6">
        <f>E$4-J27</f>
        <v>2000</v>
      </c>
      <c r="L27" s="7">
        <f t="shared" ref="L27:L37" si="16">IF(G27="",0,T$26*(I27-F27-Q27))</f>
        <v>0</v>
      </c>
      <c r="M27" s="4">
        <f>G27</f>
        <v>0</v>
      </c>
      <c r="N27" s="116" t="str">
        <f>IF(L27=0,"",(M27/L27))</f>
        <v/>
      </c>
      <c r="O27" s="117"/>
      <c r="P27" s="33"/>
      <c r="Q27" s="8"/>
      <c r="R27" s="8"/>
      <c r="S27" s="8"/>
      <c r="T27" s="106"/>
      <c r="U27" s="107"/>
      <c r="V27" s="107"/>
      <c r="W27" s="108"/>
    </row>
    <row r="28" spans="2:23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15"/>
        <v/>
      </c>
      <c r="J28" s="6">
        <f>SUM(G$26:G28)</f>
        <v>0</v>
      </c>
      <c r="K28" s="6">
        <f>E$4-J28</f>
        <v>2000</v>
      </c>
      <c r="L28" s="7">
        <f t="shared" si="16"/>
        <v>0</v>
      </c>
      <c r="M28" s="4">
        <f t="shared" ref="M28:M37" si="17">G28</f>
        <v>0</v>
      </c>
      <c r="N28" s="116" t="str">
        <f t="shared" ref="N28:N37" si="18">IF(L28=0,"",(M28/L28))</f>
        <v/>
      </c>
      <c r="O28" s="117"/>
      <c r="P28" s="33"/>
      <c r="Q28" s="8"/>
      <c r="R28" s="8"/>
      <c r="S28" s="8"/>
      <c r="T28" s="109"/>
      <c r="U28" s="110"/>
      <c r="V28" s="110"/>
      <c r="W28" s="111"/>
    </row>
    <row r="29" spans="2:23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19">IF(G29="","",(SUM(E29+F29+Q29)))</f>
        <v/>
      </c>
      <c r="J29" s="6">
        <f>SUM(G$26:G29)</f>
        <v>0</v>
      </c>
      <c r="K29" s="6">
        <f t="shared" ref="K29:K31" si="20">E$4-J29</f>
        <v>2000</v>
      </c>
      <c r="L29" s="7">
        <f t="shared" ref="L29:L31" si="21">IF(G29="",0,T$26*(I29-F29-Q29))</f>
        <v>0</v>
      </c>
      <c r="M29" s="4">
        <f t="shared" ref="M29:M31" si="22">G29</f>
        <v>0</v>
      </c>
      <c r="N29" s="116" t="str">
        <f t="shared" ref="N29:N31" si="23">IF(L29=0,"",(M29/L29))</f>
        <v/>
      </c>
      <c r="O29" s="117"/>
      <c r="P29" s="33"/>
      <c r="Q29" s="58"/>
      <c r="R29" s="58"/>
      <c r="S29" s="58"/>
      <c r="T29" s="109"/>
      <c r="U29" s="110"/>
      <c r="V29" s="110"/>
      <c r="W29" s="111"/>
    </row>
    <row r="30" spans="2:23" ht="15" customHeight="1">
      <c r="B30" s="9"/>
      <c r="C30" s="11"/>
      <c r="D30" s="58"/>
      <c r="E30" s="58"/>
      <c r="F30" s="58"/>
      <c r="G30" s="10"/>
      <c r="H30" s="4"/>
      <c r="I30" s="7" t="str">
        <f t="shared" si="19"/>
        <v/>
      </c>
      <c r="J30" s="6">
        <f>SUM(G$26:G30)</f>
        <v>0</v>
      </c>
      <c r="K30" s="6">
        <f t="shared" si="20"/>
        <v>2000</v>
      </c>
      <c r="L30" s="7">
        <f t="shared" si="21"/>
        <v>0</v>
      </c>
      <c r="M30" s="4">
        <f t="shared" si="22"/>
        <v>0</v>
      </c>
      <c r="N30" s="116" t="str">
        <f t="shared" si="23"/>
        <v/>
      </c>
      <c r="O30" s="117"/>
      <c r="P30" s="33"/>
      <c r="Q30" s="58"/>
      <c r="R30" s="58"/>
      <c r="S30" s="58"/>
      <c r="T30" s="109"/>
      <c r="U30" s="110"/>
      <c r="V30" s="110"/>
      <c r="W30" s="111"/>
    </row>
    <row r="31" spans="2:23" ht="15" customHeight="1">
      <c r="B31" s="9"/>
      <c r="C31" s="11"/>
      <c r="D31" s="58"/>
      <c r="E31" s="58"/>
      <c r="F31" s="58"/>
      <c r="G31" s="10"/>
      <c r="H31" s="4"/>
      <c r="I31" s="7" t="str">
        <f t="shared" si="19"/>
        <v/>
      </c>
      <c r="J31" s="6">
        <f>SUM(G$26:G31)</f>
        <v>0</v>
      </c>
      <c r="K31" s="6">
        <f t="shared" si="20"/>
        <v>2000</v>
      </c>
      <c r="L31" s="7">
        <f t="shared" si="21"/>
        <v>0</v>
      </c>
      <c r="M31" s="4">
        <f t="shared" si="22"/>
        <v>0</v>
      </c>
      <c r="N31" s="116" t="str">
        <f t="shared" si="23"/>
        <v/>
      </c>
      <c r="O31" s="117"/>
      <c r="P31" s="33"/>
      <c r="Q31" s="58"/>
      <c r="R31" s="58"/>
      <c r="S31" s="58"/>
      <c r="T31" s="109"/>
      <c r="U31" s="110"/>
      <c r="V31" s="110"/>
      <c r="W31" s="111"/>
    </row>
    <row r="32" spans="2:23" ht="15" customHeight="1">
      <c r="B32" s="9"/>
      <c r="C32" s="11"/>
      <c r="D32" s="58"/>
      <c r="E32" s="58"/>
      <c r="F32" s="58"/>
      <c r="G32" s="10"/>
      <c r="H32" s="4"/>
      <c r="I32" s="7" t="str">
        <f t="shared" ref="I32" si="24">IF(G32="","",(SUM(E32+F32+Q32)))</f>
        <v/>
      </c>
      <c r="J32" s="6">
        <f>SUM(G$26:G32)</f>
        <v>0</v>
      </c>
      <c r="K32" s="6">
        <f t="shared" ref="K32" si="25">E$4-J32</f>
        <v>2000</v>
      </c>
      <c r="L32" s="7">
        <f t="shared" ref="L32" si="26">IF(G32="",0,T$26*(I32-F32-Q32))</f>
        <v>0</v>
      </c>
      <c r="M32" s="4">
        <f t="shared" ref="M32" si="27">G32</f>
        <v>0</v>
      </c>
      <c r="N32" s="116" t="str">
        <f t="shared" ref="N32" si="28">IF(L32=0,"",(M32/L32))</f>
        <v/>
      </c>
      <c r="O32" s="117"/>
      <c r="P32" s="33"/>
      <c r="Q32" s="58"/>
      <c r="R32" s="58"/>
      <c r="S32" s="58"/>
      <c r="T32" s="109"/>
      <c r="U32" s="110"/>
      <c r="V32" s="110"/>
      <c r="W32" s="111"/>
    </row>
    <row r="33" spans="2:23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15"/>
        <v/>
      </c>
      <c r="J33" s="6">
        <f>SUM(G$26:G33)</f>
        <v>0</v>
      </c>
      <c r="K33" s="6">
        <f>E$4-J33</f>
        <v>2000</v>
      </c>
      <c r="L33" s="7">
        <f t="shared" si="16"/>
        <v>0</v>
      </c>
      <c r="M33" s="4">
        <f t="shared" si="17"/>
        <v>0</v>
      </c>
      <c r="N33" s="116" t="str">
        <f t="shared" si="18"/>
        <v/>
      </c>
      <c r="O33" s="117"/>
      <c r="P33" s="33"/>
      <c r="Q33" s="8"/>
      <c r="R33" s="8"/>
      <c r="S33" s="8"/>
      <c r="T33" s="109"/>
      <c r="U33" s="110"/>
      <c r="V33" s="110"/>
      <c r="W33" s="111"/>
    </row>
    <row r="34" spans="2:23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15"/>
        <v/>
      </c>
      <c r="J34" s="6">
        <f>SUM(G$26:G34)</f>
        <v>0</v>
      </c>
      <c r="K34" s="6">
        <f t="shared" ref="K34:K38" si="29">E$4-J34</f>
        <v>2000</v>
      </c>
      <c r="L34" s="7">
        <f t="shared" si="16"/>
        <v>0</v>
      </c>
      <c r="M34" s="4">
        <f t="shared" si="17"/>
        <v>0</v>
      </c>
      <c r="N34" s="116" t="str">
        <f t="shared" si="18"/>
        <v/>
      </c>
      <c r="O34" s="117"/>
      <c r="P34" s="33"/>
      <c r="Q34" s="8"/>
      <c r="R34" s="8"/>
      <c r="S34" s="8"/>
      <c r="T34" s="109"/>
      <c r="U34" s="110"/>
      <c r="V34" s="110"/>
      <c r="W34" s="111"/>
    </row>
    <row r="35" spans="2:23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15"/>
        <v/>
      </c>
      <c r="J35" s="6">
        <f>SUM(G$26:G35)</f>
        <v>0</v>
      </c>
      <c r="K35" s="6">
        <f t="shared" si="29"/>
        <v>2000</v>
      </c>
      <c r="L35" s="7">
        <f t="shared" si="16"/>
        <v>0</v>
      </c>
      <c r="M35" s="4">
        <f t="shared" si="17"/>
        <v>0</v>
      </c>
      <c r="N35" s="116" t="str">
        <f t="shared" si="18"/>
        <v/>
      </c>
      <c r="O35" s="117"/>
      <c r="P35" s="33"/>
      <c r="Q35" s="8"/>
      <c r="R35" s="8"/>
      <c r="S35" s="8"/>
      <c r="T35" s="109"/>
      <c r="U35" s="110"/>
      <c r="V35" s="110"/>
      <c r="W35" s="111"/>
    </row>
    <row r="36" spans="2:23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15"/>
        <v/>
      </c>
      <c r="J36" s="6">
        <f>SUM(G$26:G36)</f>
        <v>0</v>
      </c>
      <c r="K36" s="6">
        <f t="shared" si="29"/>
        <v>2000</v>
      </c>
      <c r="L36" s="7">
        <f t="shared" si="16"/>
        <v>0</v>
      </c>
      <c r="M36" s="4">
        <f t="shared" si="17"/>
        <v>0</v>
      </c>
      <c r="N36" s="116" t="str">
        <f t="shared" si="18"/>
        <v/>
      </c>
      <c r="O36" s="117"/>
      <c r="P36" s="33"/>
      <c r="Q36" s="30"/>
      <c r="R36" s="30"/>
      <c r="S36" s="30"/>
      <c r="T36" s="109"/>
      <c r="U36" s="110"/>
      <c r="V36" s="110"/>
      <c r="W36" s="111"/>
    </row>
    <row r="37" spans="2:23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15"/>
        <v/>
      </c>
      <c r="J37" s="6">
        <f>SUM(G$26:G37)</f>
        <v>0</v>
      </c>
      <c r="K37" s="6">
        <f t="shared" si="29"/>
        <v>2000</v>
      </c>
      <c r="L37" s="7">
        <f t="shared" si="16"/>
        <v>0</v>
      </c>
      <c r="M37" s="4">
        <f t="shared" si="17"/>
        <v>0</v>
      </c>
      <c r="N37" s="116" t="str">
        <f t="shared" si="18"/>
        <v/>
      </c>
      <c r="O37" s="117"/>
      <c r="P37" s="33"/>
      <c r="Q37" s="30"/>
      <c r="R37" s="30"/>
      <c r="S37" s="30"/>
      <c r="T37" s="109"/>
      <c r="U37" s="110"/>
      <c r="V37" s="110"/>
      <c r="W37" s="111"/>
    </row>
    <row r="38" spans="2:23" ht="15" customHeight="1">
      <c r="B38" s="204" t="s">
        <v>20</v>
      </c>
      <c r="C38" s="205"/>
      <c r="D38" s="53"/>
      <c r="E38" s="63">
        <f t="shared" ref="E38:F38" si="30">SUM(E27:E37)</f>
        <v>0</v>
      </c>
      <c r="F38" s="63">
        <f t="shared" si="30"/>
        <v>0</v>
      </c>
      <c r="G38" s="63">
        <f>SUM(G27:G37)</f>
        <v>0</v>
      </c>
      <c r="H38" s="83"/>
      <c r="I38" s="85">
        <f t="shared" ref="I38" si="31">IF(G38="","",(SUM(E38+F38+Q38)))</f>
        <v>0</v>
      </c>
      <c r="J38" s="84">
        <f>J37</f>
        <v>0</v>
      </c>
      <c r="K38" s="84">
        <f t="shared" si="29"/>
        <v>2000</v>
      </c>
      <c r="L38" s="85">
        <f>SUM(L27:L37)</f>
        <v>0</v>
      </c>
      <c r="M38" s="83">
        <f>SUM(M27:M37)</f>
        <v>0</v>
      </c>
      <c r="N38" s="114" t="e">
        <f>SUM(M38/L38)</f>
        <v>#DIV/0!</v>
      </c>
      <c r="O38" s="115"/>
      <c r="P38" s="86"/>
      <c r="Q38" s="63">
        <f>SUM(Q27:Q37)</f>
        <v>0</v>
      </c>
      <c r="R38" s="63"/>
      <c r="S38" s="63">
        <f>SUM(S27:S37)</f>
        <v>0</v>
      </c>
      <c r="T38" s="227"/>
      <c r="U38" s="228"/>
      <c r="V38" s="228"/>
      <c r="W38" s="229"/>
    </row>
    <row r="39" spans="2:23" s="12" customFormat="1" ht="15.75" thickBot="1">
      <c r="B39" s="221" t="s">
        <v>38</v>
      </c>
      <c r="C39" s="222"/>
      <c r="D39" s="222"/>
      <c r="E39" s="222"/>
      <c r="F39" s="222"/>
      <c r="G39" s="223"/>
      <c r="H39" s="223"/>
      <c r="I39" s="223"/>
      <c r="J39" s="223"/>
      <c r="K39" s="223"/>
      <c r="L39" s="222"/>
      <c r="M39" s="222"/>
      <c r="N39" s="222"/>
      <c r="O39" s="222"/>
      <c r="P39" s="222"/>
      <c r="Q39" s="222"/>
      <c r="R39" s="222"/>
      <c r="S39" s="222"/>
      <c r="T39" s="223"/>
      <c r="U39" s="223"/>
      <c r="V39" s="223"/>
      <c r="W39" s="224"/>
    </row>
    <row r="40" spans="2:23" ht="15" customHeight="1">
      <c r="B40" s="201" t="s">
        <v>39</v>
      </c>
      <c r="C40" s="202"/>
      <c r="D40" s="202"/>
      <c r="E40" s="202"/>
      <c r="F40" s="203"/>
      <c r="G40" s="49"/>
      <c r="H40" s="47" t="str">
        <f>IF(G40="","",(IF(#REF!=0,"",(#REF!*G40*#REF!))))</f>
        <v/>
      </c>
      <c r="I40" s="48"/>
      <c r="J40" s="47"/>
      <c r="K40" s="47">
        <f>E$4</f>
        <v>2000</v>
      </c>
      <c r="L40" s="190" t="s">
        <v>52</v>
      </c>
      <c r="M40" s="191"/>
      <c r="N40" s="190"/>
      <c r="O40" s="206"/>
      <c r="P40" s="69"/>
      <c r="Q40" s="69"/>
      <c r="R40" s="69"/>
      <c r="S40" s="70"/>
      <c r="T40" s="74"/>
      <c r="U40" s="73"/>
      <c r="V40" s="56">
        <f>SUM(F41:F51)</f>
        <v>0</v>
      </c>
      <c r="W40" s="57" t="e">
        <f>U40/V40</f>
        <v>#DIV/0!</v>
      </c>
    </row>
    <row r="41" spans="2:23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32">IF(G41="","",(SUM(E41+F41+Q41)))</f>
        <v/>
      </c>
      <c r="J41" s="6">
        <f>SUM(G$40:G41)</f>
        <v>0</v>
      </c>
      <c r="K41" s="6">
        <f>E$4-J41</f>
        <v>2000</v>
      </c>
      <c r="L41" s="7">
        <f t="shared" ref="L41:L51" si="33">IF(G41="",0,T$26*(I41-F41-Q41))</f>
        <v>0</v>
      </c>
      <c r="M41" s="4">
        <f>G41</f>
        <v>0</v>
      </c>
      <c r="N41" s="116" t="str">
        <f>IF(L41=0,"",(M41/L41))</f>
        <v/>
      </c>
      <c r="O41" s="117"/>
      <c r="P41" s="33"/>
      <c r="Q41" s="30"/>
      <c r="R41" s="30"/>
      <c r="S41" s="30"/>
      <c r="T41" s="131"/>
      <c r="U41" s="132"/>
      <c r="V41" s="132"/>
      <c r="W41" s="133"/>
    </row>
    <row r="42" spans="2:23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32"/>
        <v/>
      </c>
      <c r="J42" s="6">
        <f>SUM(G$40:G42)</f>
        <v>0</v>
      </c>
      <c r="K42" s="6">
        <f>E$4-J42</f>
        <v>2000</v>
      </c>
      <c r="L42" s="7">
        <f t="shared" si="33"/>
        <v>0</v>
      </c>
      <c r="M42" s="4">
        <f t="shared" ref="M42:M51" si="34">G42</f>
        <v>0</v>
      </c>
      <c r="N42" s="116" t="str">
        <f t="shared" ref="N42:N51" si="35">IF(L42=0,"",(M42/L42))</f>
        <v/>
      </c>
      <c r="O42" s="117"/>
      <c r="P42" s="33"/>
      <c r="Q42" s="30"/>
      <c r="R42" s="30"/>
      <c r="S42" s="30"/>
      <c r="T42" s="131"/>
      <c r="U42" s="132"/>
      <c r="V42" s="132"/>
      <c r="W42" s="133"/>
    </row>
    <row r="43" spans="2:23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36">IF(G43="","",(SUM(E43+F43+Q43)))</f>
        <v/>
      </c>
      <c r="J43" s="6">
        <f>SUM(G$40:G43)</f>
        <v>0</v>
      </c>
      <c r="K43" s="6">
        <f t="shared" ref="K43:K45" si="37">E$4-J43</f>
        <v>2000</v>
      </c>
      <c r="L43" s="7">
        <f t="shared" ref="L43:L45" si="38">IF(G43="",0,T$26*(I43-F43-Q43))</f>
        <v>0</v>
      </c>
      <c r="M43" s="4">
        <f t="shared" ref="M43:M45" si="39">G43</f>
        <v>0</v>
      </c>
      <c r="N43" s="116" t="str">
        <f t="shared" ref="N43:N45" si="40">IF(L43=0,"",(M43/L43))</f>
        <v/>
      </c>
      <c r="O43" s="117"/>
      <c r="P43" s="33"/>
      <c r="Q43" s="30"/>
      <c r="R43" s="30"/>
      <c r="S43" s="30"/>
      <c r="T43" s="131"/>
      <c r="U43" s="132"/>
      <c r="V43" s="132"/>
      <c r="W43" s="133"/>
    </row>
    <row r="44" spans="2:23" ht="15" customHeight="1">
      <c r="B44" s="29"/>
      <c r="C44" s="37"/>
      <c r="D44" s="30"/>
      <c r="E44" s="30"/>
      <c r="F44" s="30"/>
      <c r="G44" s="32"/>
      <c r="H44" s="4"/>
      <c r="I44" s="5" t="str">
        <f t="shared" si="36"/>
        <v/>
      </c>
      <c r="J44" s="6">
        <f>SUM(G$40:G44)</f>
        <v>0</v>
      </c>
      <c r="K44" s="6">
        <f t="shared" si="37"/>
        <v>2000</v>
      </c>
      <c r="L44" s="7">
        <f t="shared" si="38"/>
        <v>0</v>
      </c>
      <c r="M44" s="4">
        <f t="shared" si="39"/>
        <v>0</v>
      </c>
      <c r="N44" s="116" t="str">
        <f t="shared" si="40"/>
        <v/>
      </c>
      <c r="O44" s="117"/>
      <c r="P44" s="33"/>
      <c r="Q44" s="30"/>
      <c r="R44" s="30"/>
      <c r="S44" s="30"/>
      <c r="T44" s="131"/>
      <c r="U44" s="132"/>
      <c r="V44" s="132"/>
      <c r="W44" s="133"/>
    </row>
    <row r="45" spans="2:23" ht="15" customHeight="1">
      <c r="B45" s="29"/>
      <c r="C45" s="37"/>
      <c r="D45" s="30"/>
      <c r="E45" s="30"/>
      <c r="F45" s="30"/>
      <c r="G45" s="32"/>
      <c r="H45" s="4"/>
      <c r="I45" s="5" t="str">
        <f t="shared" si="36"/>
        <v/>
      </c>
      <c r="J45" s="6">
        <f>SUM(G$40:G45)</f>
        <v>0</v>
      </c>
      <c r="K45" s="6">
        <f t="shared" si="37"/>
        <v>2000</v>
      </c>
      <c r="L45" s="7">
        <f t="shared" si="38"/>
        <v>0</v>
      </c>
      <c r="M45" s="4">
        <f t="shared" si="39"/>
        <v>0</v>
      </c>
      <c r="N45" s="116" t="str">
        <f t="shared" si="40"/>
        <v/>
      </c>
      <c r="O45" s="117"/>
      <c r="P45" s="33"/>
      <c r="Q45" s="30"/>
      <c r="R45" s="30"/>
      <c r="S45" s="30"/>
      <c r="T45" s="131"/>
      <c r="U45" s="132"/>
      <c r="V45" s="132"/>
      <c r="W45" s="133"/>
    </row>
    <row r="46" spans="2:23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32"/>
        <v/>
      </c>
      <c r="J46" s="6">
        <f>SUM(G$40:G46)</f>
        <v>0</v>
      </c>
      <c r="K46" s="6">
        <f>E$4-J46</f>
        <v>2000</v>
      </c>
      <c r="L46" s="7">
        <f t="shared" si="33"/>
        <v>0</v>
      </c>
      <c r="M46" s="4">
        <f t="shared" si="34"/>
        <v>0</v>
      </c>
      <c r="N46" s="116" t="str">
        <f t="shared" si="35"/>
        <v/>
      </c>
      <c r="O46" s="117"/>
      <c r="P46" s="33"/>
      <c r="Q46" s="30"/>
      <c r="R46" s="30"/>
      <c r="S46" s="30"/>
      <c r="T46" s="131"/>
      <c r="U46" s="132"/>
      <c r="V46" s="132"/>
      <c r="W46" s="133"/>
    </row>
    <row r="47" spans="2:23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32"/>
        <v/>
      </c>
      <c r="J47" s="6">
        <f>SUM(G$40:G47)</f>
        <v>0</v>
      </c>
      <c r="K47" s="6">
        <f t="shared" ref="K47:K52" si="41">E$4-J47</f>
        <v>2000</v>
      </c>
      <c r="L47" s="7">
        <f t="shared" si="33"/>
        <v>0</v>
      </c>
      <c r="M47" s="4">
        <f t="shared" si="34"/>
        <v>0</v>
      </c>
      <c r="N47" s="116" t="str">
        <f t="shared" si="35"/>
        <v/>
      </c>
      <c r="O47" s="117"/>
      <c r="P47" s="33"/>
      <c r="Q47" s="30"/>
      <c r="R47" s="30"/>
      <c r="S47" s="30"/>
      <c r="T47" s="131"/>
      <c r="U47" s="132"/>
      <c r="V47" s="132"/>
      <c r="W47" s="133"/>
    </row>
    <row r="48" spans="2:23" ht="15" customHeight="1">
      <c r="B48" s="29"/>
      <c r="C48" s="37"/>
      <c r="D48" s="30"/>
      <c r="E48" s="30"/>
      <c r="F48" s="30"/>
      <c r="G48" s="32"/>
      <c r="H48" s="4"/>
      <c r="I48" s="5" t="str">
        <f t="shared" si="32"/>
        <v/>
      </c>
      <c r="J48" s="6">
        <f>SUM(G$40:G48)</f>
        <v>0</v>
      </c>
      <c r="K48" s="6">
        <f t="shared" ref="K48" si="42">E$4-J48</f>
        <v>2000</v>
      </c>
      <c r="L48" s="7">
        <f t="shared" ref="L48" si="43">IF(G48="",0,T$26*(I48-F48-Q48))</f>
        <v>0</v>
      </c>
      <c r="M48" s="4">
        <f t="shared" ref="M48" si="44">G48</f>
        <v>0</v>
      </c>
      <c r="N48" s="116" t="str">
        <f t="shared" ref="N48" si="45">IF(L48=0,"",(M48/L48))</f>
        <v/>
      </c>
      <c r="O48" s="117"/>
      <c r="P48" s="33"/>
      <c r="Q48" s="30"/>
      <c r="R48" s="30"/>
      <c r="S48" s="30"/>
      <c r="T48" s="131"/>
      <c r="U48" s="132"/>
      <c r="V48" s="132"/>
      <c r="W48" s="133"/>
    </row>
    <row r="49" spans="2:23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32"/>
        <v/>
      </c>
      <c r="J49" s="6">
        <f>SUM(G$40:G49)</f>
        <v>0</v>
      </c>
      <c r="K49" s="6">
        <f t="shared" si="41"/>
        <v>2000</v>
      </c>
      <c r="L49" s="7">
        <f t="shared" si="33"/>
        <v>0</v>
      </c>
      <c r="M49" s="4">
        <f t="shared" si="34"/>
        <v>0</v>
      </c>
      <c r="N49" s="116" t="str">
        <f t="shared" si="35"/>
        <v/>
      </c>
      <c r="O49" s="117"/>
      <c r="P49" s="33"/>
      <c r="Q49" s="30"/>
      <c r="R49" s="30"/>
      <c r="S49" s="30"/>
      <c r="T49" s="131"/>
      <c r="U49" s="132"/>
      <c r="V49" s="132"/>
      <c r="W49" s="133"/>
    </row>
    <row r="50" spans="2:23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32"/>
        <v/>
      </c>
      <c r="J50" s="6">
        <f>SUM(G$40:G50)</f>
        <v>0</v>
      </c>
      <c r="K50" s="6">
        <f t="shared" si="41"/>
        <v>2000</v>
      </c>
      <c r="L50" s="7">
        <f t="shared" si="33"/>
        <v>0</v>
      </c>
      <c r="M50" s="4">
        <f t="shared" si="34"/>
        <v>0</v>
      </c>
      <c r="N50" s="116" t="str">
        <f t="shared" si="35"/>
        <v/>
      </c>
      <c r="O50" s="117"/>
      <c r="P50" s="33"/>
      <c r="Q50" s="30"/>
      <c r="R50" s="30"/>
      <c r="S50" s="30"/>
      <c r="T50" s="131"/>
      <c r="U50" s="132"/>
      <c r="V50" s="132"/>
      <c r="W50" s="133"/>
    </row>
    <row r="51" spans="2:23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32"/>
        <v/>
      </c>
      <c r="J51" s="6">
        <f>SUM(G$40:G51)</f>
        <v>0</v>
      </c>
      <c r="K51" s="6">
        <f t="shared" si="41"/>
        <v>2000</v>
      </c>
      <c r="L51" s="7">
        <f t="shared" si="33"/>
        <v>0</v>
      </c>
      <c r="M51" s="4">
        <f t="shared" si="34"/>
        <v>0</v>
      </c>
      <c r="N51" s="116" t="str">
        <f t="shared" si="35"/>
        <v/>
      </c>
      <c r="O51" s="117"/>
      <c r="P51" s="33"/>
      <c r="Q51" s="30"/>
      <c r="R51" s="30"/>
      <c r="S51" s="30"/>
      <c r="T51" s="131"/>
      <c r="U51" s="132"/>
      <c r="V51" s="132"/>
      <c r="W51" s="133"/>
    </row>
    <row r="52" spans="2:23" ht="15" customHeight="1">
      <c r="B52" s="204" t="s">
        <v>20</v>
      </c>
      <c r="C52" s="205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3" t="e">
        <f>IF(G52="","",(IF(#REF!=0,"",(#REF!*G52*#REF!))))</f>
        <v>#REF!</v>
      </c>
      <c r="I52" s="85">
        <f t="shared" ref="I52" si="46">IF(G52="","",(SUM(E52+F52+Q52)))</f>
        <v>0</v>
      </c>
      <c r="J52" s="84">
        <f>J51</f>
        <v>0</v>
      </c>
      <c r="K52" s="84">
        <f t="shared" si="41"/>
        <v>2000</v>
      </c>
      <c r="L52" s="85">
        <f>SUM(L41:L51)</f>
        <v>0</v>
      </c>
      <c r="M52" s="83">
        <f>SUM(M41:M51)</f>
        <v>0</v>
      </c>
      <c r="N52" s="114" t="e">
        <f>SUM(M52/L52)</f>
        <v>#DIV/0!</v>
      </c>
      <c r="O52" s="115"/>
      <c r="P52" s="86"/>
      <c r="Q52" s="63">
        <f>SUM(Q41:Q51)</f>
        <v>0</v>
      </c>
      <c r="R52" s="63"/>
      <c r="S52" s="63">
        <f>SUM(S41:S51)</f>
        <v>0</v>
      </c>
      <c r="T52" s="227"/>
      <c r="U52" s="228"/>
      <c r="V52" s="228"/>
      <c r="W52" s="229"/>
    </row>
    <row r="53" spans="2:23" s="64" customFormat="1" ht="15" customHeight="1" thickBot="1">
      <c r="B53" s="118" t="s">
        <v>40</v>
      </c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20"/>
    </row>
    <row r="54" spans="2:23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214" t="s">
        <v>33</v>
      </c>
      <c r="N54" s="214"/>
      <c r="O54" s="214"/>
      <c r="P54" s="214"/>
      <c r="Q54" s="214"/>
      <c r="R54" s="214"/>
      <c r="S54" s="214"/>
      <c r="T54" s="214"/>
      <c r="U54" s="214"/>
      <c r="V54" s="214"/>
      <c r="W54" s="215"/>
    </row>
    <row r="55" spans="2:23" s="12" customFormat="1" ht="32.25" customHeight="1">
      <c r="B55" s="100" t="s">
        <v>50</v>
      </c>
      <c r="C55" s="101"/>
      <c r="D55" s="101"/>
      <c r="E55" s="101"/>
      <c r="F55" s="101"/>
      <c r="G55" s="101"/>
      <c r="H55" s="2"/>
      <c r="I55" s="44" t="s">
        <v>26</v>
      </c>
      <c r="J55" s="212" t="s">
        <v>31</v>
      </c>
      <c r="K55" s="213"/>
      <c r="L55" s="42" t="s">
        <v>32</v>
      </c>
      <c r="M55" s="216" t="s">
        <v>34</v>
      </c>
      <c r="N55" s="216"/>
      <c r="O55" s="216" t="s">
        <v>36</v>
      </c>
      <c r="P55" s="216"/>
      <c r="Q55" s="216"/>
      <c r="R55" s="216" t="s">
        <v>35</v>
      </c>
      <c r="S55" s="216"/>
      <c r="T55" s="217" t="s">
        <v>13</v>
      </c>
      <c r="U55" s="217"/>
      <c r="V55" s="217" t="s">
        <v>12</v>
      </c>
      <c r="W55" s="218"/>
    </row>
    <row r="56" spans="2:23" ht="18" customHeight="1">
      <c r="B56" s="208" t="s">
        <v>49</v>
      </c>
      <c r="C56" s="209"/>
      <c r="D56" s="209"/>
      <c r="E56" s="209"/>
      <c r="F56" s="219">
        <v>2446</v>
      </c>
      <c r="G56" s="220"/>
      <c r="H56" s="2"/>
      <c r="I56" s="43">
        <v>1</v>
      </c>
      <c r="J56" s="103" t="s">
        <v>41</v>
      </c>
      <c r="K56" s="104"/>
      <c r="L56" s="44">
        <f>SUMIF($R$13:$R$23,1,$Q$13:$Q$50)+SUMIF($R$27:$R$37,1,$Q$27:$Q$37)+SUMIF($R$41:$R$51,1,$Q$41:$Q$51)</f>
        <v>0</v>
      </c>
      <c r="M56" s="102">
        <v>41859</v>
      </c>
      <c r="N56" s="102"/>
      <c r="O56" s="112">
        <v>5.2083333333333336E-2</v>
      </c>
      <c r="P56" s="113"/>
      <c r="Q56" s="113"/>
      <c r="R56" s="113" t="s">
        <v>61</v>
      </c>
      <c r="S56" s="113"/>
      <c r="T56" s="113" t="s">
        <v>62</v>
      </c>
      <c r="U56" s="113"/>
      <c r="V56" s="113"/>
      <c r="W56" s="124"/>
    </row>
    <row r="57" spans="2:23" ht="18" customHeight="1">
      <c r="B57" s="208" t="s">
        <v>48</v>
      </c>
      <c r="C57" s="209"/>
      <c r="D57" s="209"/>
      <c r="E57" s="209"/>
      <c r="F57" s="219">
        <f>SUM(S24+S38+S52)</f>
        <v>5</v>
      </c>
      <c r="G57" s="220"/>
      <c r="H57" s="2"/>
      <c r="I57" s="43">
        <v>2</v>
      </c>
      <c r="J57" s="109" t="s">
        <v>14</v>
      </c>
      <c r="K57" s="104"/>
      <c r="L57" s="44">
        <f>SUMIF($R$13:$R$23,2,$Q$13:$Q$50)+SUMIF($R$27:$R$37,2,$Q$27:$Q$37)+SUMIF($R$41:$R$51,2,$Q$41:$Q$51)</f>
        <v>0</v>
      </c>
      <c r="M57" s="102"/>
      <c r="N57" s="102"/>
      <c r="O57" s="113"/>
      <c r="P57" s="113"/>
      <c r="Q57" s="113"/>
      <c r="R57" s="113"/>
      <c r="S57" s="113"/>
      <c r="T57" s="113"/>
      <c r="U57" s="113"/>
      <c r="V57" s="113"/>
      <c r="W57" s="124"/>
    </row>
    <row r="58" spans="2:23" ht="18" customHeight="1">
      <c r="B58" s="208" t="s">
        <v>47</v>
      </c>
      <c r="C58" s="209"/>
      <c r="D58" s="209"/>
      <c r="E58" s="209"/>
      <c r="F58" s="219">
        <f>G52</f>
        <v>0</v>
      </c>
      <c r="G58" s="220"/>
      <c r="H58" s="2"/>
      <c r="I58" s="43">
        <v>3</v>
      </c>
      <c r="J58" s="129" t="s">
        <v>42</v>
      </c>
      <c r="K58" s="130"/>
      <c r="L58" s="44">
        <f>SUMIF($R$13:$R$23,3,$Q$13:$Q$50)+SUMIF($R$27:$R$37,3,$Q$27:$Q$37)+SUMIF($R$41:$R$51,3,$Q$41:$Q$51)</f>
        <v>0</v>
      </c>
      <c r="M58" s="102"/>
      <c r="N58" s="102"/>
      <c r="O58" s="113"/>
      <c r="P58" s="113"/>
      <c r="Q58" s="113"/>
      <c r="R58" s="113"/>
      <c r="S58" s="113"/>
      <c r="T58" s="113"/>
      <c r="U58" s="113"/>
      <c r="V58" s="113"/>
      <c r="W58" s="124"/>
    </row>
    <row r="59" spans="2:23" ht="18" customHeight="1">
      <c r="B59" s="210" t="s">
        <v>46</v>
      </c>
      <c r="C59" s="211"/>
      <c r="D59" s="211"/>
      <c r="E59" s="211"/>
      <c r="F59" s="219">
        <f>G38</f>
        <v>0</v>
      </c>
      <c r="G59" s="220"/>
      <c r="H59" s="2"/>
      <c r="I59" s="43">
        <v>4</v>
      </c>
      <c r="J59" s="109" t="s">
        <v>15</v>
      </c>
      <c r="K59" s="104"/>
      <c r="L59" s="44">
        <f>SUMIF($R$13:$R$23,4,$Q$13:$Q$50)+SUMIF($R$27:$R$37,4,$Q$27:$Q$37)+SUMIF($R$41:$R$51,4,$Q$41:$Q$51)</f>
        <v>2</v>
      </c>
      <c r="M59" s="102"/>
      <c r="N59" s="102"/>
      <c r="O59" s="113"/>
      <c r="P59" s="113"/>
      <c r="Q59" s="113"/>
      <c r="R59" s="113"/>
      <c r="S59" s="113"/>
      <c r="T59" s="113"/>
      <c r="U59" s="113"/>
      <c r="V59" s="113"/>
      <c r="W59" s="124"/>
    </row>
    <row r="60" spans="2:23" ht="18.75" customHeight="1" thickBot="1">
      <c r="B60" s="94" t="s">
        <v>45</v>
      </c>
      <c r="C60" s="95"/>
      <c r="D60" s="95"/>
      <c r="E60" s="95"/>
      <c r="F60" s="96">
        <f>G24</f>
        <v>2319</v>
      </c>
      <c r="G60" s="97"/>
      <c r="H60" s="66"/>
      <c r="I60" s="225"/>
      <c r="J60" s="225"/>
      <c r="K60" s="225"/>
      <c r="L60" s="225"/>
      <c r="M60" s="225"/>
      <c r="N60" s="225"/>
      <c r="O60" s="225"/>
      <c r="P60" s="225"/>
      <c r="Q60" s="225"/>
      <c r="R60" s="225"/>
      <c r="S60" s="225"/>
      <c r="T60" s="225"/>
      <c r="U60" s="225"/>
      <c r="V60" s="225"/>
      <c r="W60" s="226"/>
    </row>
    <row r="61" spans="2:23" ht="20.25" customHeight="1">
      <c r="B61" s="98"/>
      <c r="C61" s="98"/>
      <c r="D61" s="98"/>
      <c r="E61" s="98"/>
      <c r="F61" s="99"/>
      <c r="G61" s="99"/>
    </row>
  </sheetData>
  <mergeCells count="181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2014-08-11T13:55:49Z</cp:lastPrinted>
  <dcterms:created xsi:type="dcterms:W3CDTF">2014-06-10T19:48:08Z</dcterms:created>
  <dcterms:modified xsi:type="dcterms:W3CDTF">2014-08-29T18:35:17Z</dcterms:modified>
</cp:coreProperties>
</file>