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<sst xmlns="http://schemas.openxmlformats.org/spreadsheetml/2006/main" count="148" uniqueCount="75">
  <si>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</si>
  <si>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</si>
  <si>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</si>
  <si>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</si>
  <si>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</si>
  <si>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</si>
  <si>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</si>
  <si>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</si>
  <si>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</si>
  <si>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</si>
  <si>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</si>
  <si>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</si>
  <si>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</si>
  <si>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</si>
  <si>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</si>
  <si>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</si>
  <si>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</si>
  <si>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</si>
  <si>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</si>
  <si>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</si>
  <si>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</si>
  <si>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</si>
  <si>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</si>
  <si>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</si>
  <si>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</si>
  <si>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</si>
  <si>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</si>
  <si>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</si>
  <si>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</si>
  <si>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</si>
  <si>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</si>
  <si>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</si>
  <si>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</si>
  <si>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</si>
  <si>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</si>
  <si>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</si>
  <si>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</si>
  <si>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</si>
  <si>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</si>
  <si>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</si>
  <si>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</si>
  <si>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</si>
  <si>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</si>
  <si>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</si>
  <si>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</si>
  <si>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</si>
  <si>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</si>
  <si>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</si>
  <si>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</si>
  <si>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</si>
  <si>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</si>
  <si>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</si>
  <si>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</si>
  <si>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</si>
  <si>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</si>
  <si>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</si>
  <si>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</si>
  <si>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</si>
  <si>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</si>
  <si>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</si>
  <si>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</si>
  <si>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B3222-3-LF</t>
  </si>
  <si>
    <t>A03001-0024</t>
  </si>
  <si>
    <t>Machine #  B/S 18</t>
  </si>
  <si>
    <t>MP</t>
  </si>
  <si>
    <t>A</t>
  </si>
  <si>
    <t>B</t>
  </si>
  <si>
    <t>Routing:        HOLD AT MACHINE</t>
  </si>
  <si>
    <t>N/A</t>
  </si>
  <si>
    <t>YES</t>
  </si>
  <si>
    <t>CS</t>
  </si>
  <si>
    <t>Routing: WASH &amp; PACK DEPT</t>
  </si>
  <si>
    <t>2ND OP</t>
  </si>
  <si>
    <t>No parts @mach per MR</t>
  </si>
  <si>
    <t>K22/JOB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</si>
</sst>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29" sqref="B2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 t="s">
        <v>68</v>
      </c>
      <c r="V2" s="149"/>
      <c r="W2" s="184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347331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560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29" t="s">
        <v>59</v>
      </c>
      <c r="S9" s="229"/>
      <c r="T9" s="229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29" t="s">
        <v>59</v>
      </c>
      <c r="AP9" s="229"/>
      <c r="AQ9" s="229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63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560</v>
      </c>
      <c r="L12" s="170" t="s">
        <v>55</v>
      </c>
      <c r="M12" s="171"/>
      <c r="N12" s="170"/>
      <c r="O12" s="172"/>
      <c r="P12" s="70"/>
      <c r="Q12" s="70"/>
      <c r="R12" s="70" t="s">
        <v>65</v>
      </c>
      <c r="S12" s="71"/>
      <c r="T12" s="72"/>
      <c r="U12" s="72"/>
      <c r="V12" s="54">
        <f>SUM(F13:F23)</f>
        <v>7.5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41901</v>
      </c>
      <c r="C13" s="30" t="s">
        <v>64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560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41904</v>
      </c>
      <c r="C14" s="30" t="s">
        <v>64</v>
      </c>
      <c r="D14" s="30"/>
      <c r="E14" s="30">
        <v>4.5</v>
      </c>
      <c r="F14" s="81">
        <v>3.5</v>
      </c>
      <c r="G14" s="32">
        <v>126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126</v>
      </c>
      <c r="K14" s="6">
        <f>E$4-J14</f>
        <v>434</v>
      </c>
      <c r="L14" s="7">
        <f t="shared" si="1"/>
        <v>0</v>
      </c>
      <c r="M14" s="4">
        <f t="shared" ref="M14:M23" si="4">G14</f>
        <v>126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41905</v>
      </c>
      <c r="C15" s="30" t="s">
        <v>64</v>
      </c>
      <c r="D15" s="30"/>
      <c r="E15" s="30">
        <v>2.5</v>
      </c>
      <c r="F15" s="81">
        <v>0</v>
      </c>
      <c r="G15" s="32">
        <v>136</v>
      </c>
      <c r="H15" s="4" t="e">
        <f>IF(G15="","",(IF(#REF!=0,"",(#REF!*G15*#REF!))))</f>
        <v>#REF!</v>
      </c>
      <c r="I15" s="5">
        <f t="shared" si="0"/>
        <v>2.5</v>
      </c>
      <c r="J15" s="6">
        <f>SUM(G$12:G15)</f>
        <v>262</v>
      </c>
      <c r="K15" s="6">
        <f>E$4-J15</f>
        <v>298</v>
      </c>
      <c r="L15" s="7">
        <f t="shared" si="1"/>
        <v>0</v>
      </c>
      <c r="M15" s="4">
        <f t="shared" si="4"/>
        <v>136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262</v>
      </c>
      <c r="K16" s="6">
        <f t="shared" ref="K16:K24" si="8">E$4-J16</f>
        <v>298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262</v>
      </c>
      <c r="K17" s="6">
        <f t="shared" ref="K17" si="11">E$4-J17</f>
        <v>298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262</v>
      </c>
      <c r="K18" s="6">
        <f t="shared" ref="K18:K20" si="17">E$4-J18</f>
        <v>298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262</v>
      </c>
      <c r="K19" s="6">
        <f t="shared" si="17"/>
        <v>298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262</v>
      </c>
      <c r="K20" s="6">
        <f t="shared" si="17"/>
        <v>298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262</v>
      </c>
      <c r="K21" s="6">
        <f t="shared" si="8"/>
        <v>298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262</v>
      </c>
      <c r="K22" s="6">
        <f t="shared" si="8"/>
        <v>298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262</v>
      </c>
      <c r="K23" s="6">
        <f t="shared" si="8"/>
        <v>298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7</v>
      </c>
      <c r="F24" s="62">
        <f>SUM(F13:F23)</f>
        <v>7.5</v>
      </c>
      <c r="G24" s="62">
        <f>SUM(G13:G23)</f>
        <v>262</v>
      </c>
      <c r="H24" s="84"/>
      <c r="I24" s="62">
        <f t="shared" si="0"/>
        <v>14.5</v>
      </c>
      <c r="J24" s="85">
        <f>J23</f>
        <v>262</v>
      </c>
      <c r="K24" s="85">
        <f t="shared" si="8"/>
        <v>298</v>
      </c>
      <c r="L24" s="86">
        <f>SUM(L13:L23)</f>
        <v>0</v>
      </c>
      <c r="M24" s="84">
        <f>SUM(M13:M23)</f>
        <v>262</v>
      </c>
      <c r="N24" s="122" t="e">
        <f>SUM(M24/L24)</f>
        <v>#DIV/0!</v>
      </c>
      <c r="O24" s="123"/>
      <c r="P24" s="87"/>
      <c r="Q24" s="86">
        <f>SUM(Q13:Q23)</f>
        <v>0</v>
      </c>
      <c r="R24" s="86"/>
      <c r="S24" s="86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560</v>
      </c>
      <c r="L26" s="170" t="s">
        <v>55</v>
      </c>
      <c r="M26" s="171"/>
      <c r="N26" s="170"/>
      <c r="O26" s="172"/>
      <c r="P26" s="70"/>
      <c r="Q26" s="70"/>
      <c r="R26" s="70" t="s">
        <v>66</v>
      </c>
      <c r="S26" s="71"/>
      <c r="T26" s="73"/>
      <c r="U26" s="74">
        <v>4</v>
      </c>
      <c r="V26" s="56">
        <f>SUM(F27:F37)</f>
        <v>4</v>
      </c>
      <c r="W26" s="57">
        <f>U26/V26</f>
        <v>1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41905</v>
      </c>
      <c r="C27" s="60" t="s">
        <v>64</v>
      </c>
      <c r="D27" s="8"/>
      <c r="E27" s="30">
        <v>0</v>
      </c>
      <c r="F27" s="31">
        <v>4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4</v>
      </c>
      <c r="J27" s="6">
        <f>SUM(G$26:G27)</f>
        <v>0</v>
      </c>
      <c r="K27" s="6">
        <f>E$4-J27</f>
        <v>560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>
        <v>41906</v>
      </c>
      <c r="C28" s="60" t="s">
        <v>64</v>
      </c>
      <c r="D28" s="8"/>
      <c r="E28" s="30">
        <v>3</v>
      </c>
      <c r="F28" s="34">
        <v>0</v>
      </c>
      <c r="G28" s="32">
        <v>262</v>
      </c>
      <c r="H28" s="4" t="e">
        <f>IF(G28="","",(IF(#REF!=0,"",(#REF!*G28*#REF!))))</f>
        <v>#REF!</v>
      </c>
      <c r="I28" s="7">
        <f t="shared" si="23"/>
        <v>3</v>
      </c>
      <c r="J28" s="6">
        <f>SUM(G$26:G28)</f>
        <v>262</v>
      </c>
      <c r="K28" s="6">
        <f>E$4-J28</f>
        <v>298</v>
      </c>
      <c r="L28" s="7">
        <f t="shared" si="24"/>
        <v>0</v>
      </c>
      <c r="M28" s="4">
        <f t="shared" ref="M28:M37" si="27">G28</f>
        <v>262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10</v>
      </c>
      <c r="T28" s="230" t="s">
        <v>74</v>
      </c>
      <c r="U28" s="231"/>
      <c r="V28" s="231"/>
      <c r="W28" s="232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262</v>
      </c>
      <c r="K29" s="6">
        <f t="shared" ref="K29:K31" si="32">E$4-J29</f>
        <v>298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12" t="s">
        <v>73</v>
      </c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262</v>
      </c>
      <c r="K30" s="6">
        <f t="shared" si="32"/>
        <v>298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262</v>
      </c>
      <c r="K31" s="6">
        <f t="shared" si="32"/>
        <v>298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262</v>
      </c>
      <c r="K32" s="6">
        <f t="shared" ref="K32" si="39">E$4-J32</f>
        <v>298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262</v>
      </c>
      <c r="K33" s="6">
        <f>E$4-J33</f>
        <v>298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262</v>
      </c>
      <c r="K34" s="6">
        <f t="shared" ref="K34:K38" si="45">E$4-J34</f>
        <v>298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262</v>
      </c>
      <c r="K35" s="6">
        <f t="shared" si="45"/>
        <v>298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262</v>
      </c>
      <c r="K36" s="6">
        <f t="shared" si="45"/>
        <v>298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262</v>
      </c>
      <c r="K37" s="6">
        <f t="shared" si="45"/>
        <v>298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3</v>
      </c>
      <c r="F38" s="63">
        <f t="shared" si="47"/>
        <v>4</v>
      </c>
      <c r="G38" s="63">
        <f>SUM(G27:G37)</f>
        <v>262</v>
      </c>
      <c r="H38" s="84"/>
      <c r="I38" s="86">
        <f t="shared" ref="I38" si="48">IF(G38="","",(SUM(E38+F38+Q38)))</f>
        <v>7</v>
      </c>
      <c r="J38" s="85">
        <f>J37</f>
        <v>262</v>
      </c>
      <c r="K38" s="85">
        <f t="shared" si="45"/>
        <v>298</v>
      </c>
      <c r="L38" s="86">
        <f>SUM(L27:L37)</f>
        <v>0</v>
      </c>
      <c r="M38" s="84">
        <f>SUM(M27:M37)</f>
        <v>262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10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71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560</v>
      </c>
      <c r="L40" s="170" t="s">
        <v>55</v>
      </c>
      <c r="M40" s="171"/>
      <c r="N40" s="170"/>
      <c r="O40" s="172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560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560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560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560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560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560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560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560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560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560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560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560</v>
      </c>
      <c r="L52" s="86">
        <f>SUM(L41:L51)</f>
        <v>0</v>
      </c>
      <c r="M52" s="84">
        <f>SUM(M41:M51)</f>
        <v>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253</v>
      </c>
      <c r="G56" s="127"/>
      <c r="H56" s="2"/>
      <c r="I56" s="43">
        <v>1</v>
      </c>
      <c r="J56" s="112" t="s">
        <v>43</v>
      </c>
      <c r="K56" s="140"/>
      <c r="L56" s="44">
        <f>SUMIF($R$13:$R$23,1,$Q$13:$Q$50)+SUMIF($R$27:$R$37,1,$Q$27:$Q$37)+SUMIF($R$41:$R$51,1,$Q$41:$Q$51)</f>
        <v>0</v>
      </c>
      <c r="M56" s="143">
        <v>41904</v>
      </c>
      <c r="N56" s="143"/>
      <c r="O56" s="233">
        <v>0.38541666666666669</v>
      </c>
      <c r="P56" s="117"/>
      <c r="Q56" s="117"/>
      <c r="R56" s="116" t="s">
        <v>69</v>
      </c>
      <c r="S56" s="117"/>
      <c r="T56" s="116" t="s">
        <v>70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11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3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10</v>
      </c>
      <c r="G57" s="127"/>
      <c r="H57" s="2"/>
      <c r="I57" s="43">
        <v>2</v>
      </c>
      <c r="J57" s="104" t="s">
        <v>14</v>
      </c>
      <c r="K57" s="140"/>
      <c r="L57" s="44">
        <f>SUMIF($R$13:$R$23,2,$Q$13:$Q$50)+SUMIF($R$27:$R$37,2,$Q$27:$Q$37)+SUMIF($R$41:$R$51,2,$Q$41:$Q$51)</f>
        <v>0</v>
      </c>
      <c r="M57" s="143">
        <v>41905</v>
      </c>
      <c r="N57" s="143"/>
      <c r="O57" s="233">
        <v>0.56944444444444442</v>
      </c>
      <c r="P57" s="117"/>
      <c r="Q57" s="117"/>
      <c r="R57" s="116" t="s">
        <v>69</v>
      </c>
      <c r="S57" s="117"/>
      <c r="T57" s="116" t="s">
        <v>70</v>
      </c>
      <c r="U57" s="117"/>
      <c r="V57" s="116" t="s">
        <v>72</v>
      </c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4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262</v>
      </c>
      <c r="G59" s="127"/>
      <c r="H59" s="2"/>
      <c r="I59" s="43">
        <v>4</v>
      </c>
      <c r="J59" s="104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4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262</v>
      </c>
      <c r="G60" s="224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2014-09-16T16:41:18Z</cp:lastPrinted>
  <dcterms:created xsi:type="dcterms:W3CDTF">2014-06-10T19:48:08Z</dcterms:created>
  <dcterms:modified xsi:type="dcterms:W3CDTF">2014-10-02T16:26:48Z</dcterms:modified>
</cp:coreProperties>
</file>