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<sst xmlns="http://schemas.openxmlformats.org/spreadsheetml/2006/main" count="148" uniqueCount="74">
  <si>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</si>
  <si>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</si>
  <si>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</si>
  <si>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</si>
  <si>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</si>
  <si>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</si>
  <si>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</si>
  <si>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</si>
  <si>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</si>
  <si>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</si>
  <si>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</si>
  <si>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</si>
  <si>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</si>
  <si>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</si>
  <si>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</si>
  <si>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</si>
  <si>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</si>
  <si>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</si>
  <si>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</si>
  <si>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</si>
  <si>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</si>
  <si>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</si>
  <si>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</si>
  <si>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</si>
  <si>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</si>
  <si>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</si>
  <si>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</si>
  <si>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</si>
  <si>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</si>
  <si>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</si>
  <si>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</si>
  <si>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</si>
  <si>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</si>
  <si>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</si>
  <si>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</si>
  <si>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</si>
  <si>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</si>
  <si>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</si>
  <si>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</si>
  <si>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</si>
  <si>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</si>
  <si>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</si>
  <si>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</si>
  <si>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</si>
  <si>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</si>
  <si>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</si>
  <si>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</si>
  <si>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</si>
  <si>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</si>
  <si>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</si>
  <si>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</si>
  <si>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</si>
  <si>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</si>
  <si>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</si>
  <si>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</si>
  <si>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</si>
  <si>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</si>
  <si>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</si>
  <si>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</si>
  <si>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</si>
  <si>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</si>
  <si>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CY12002</t>
  </si>
  <si>
    <t>A02001-0032</t>
  </si>
  <si>
    <t>Machine #  HARDING</t>
  </si>
  <si>
    <t>A</t>
  </si>
  <si>
    <t>0431290H</t>
  </si>
  <si>
    <t>JO</t>
  </si>
  <si>
    <t>Routing:        PACK DEPT</t>
  </si>
  <si>
    <t>MF</t>
  </si>
  <si>
    <t>BJ</t>
  </si>
  <si>
    <t>1M 57SEC</t>
  </si>
  <si>
    <t>MR 12/4/14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</si>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</sst>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91" t="s">
        <v>45</v>
      </c>
      <c r="S2" s="192"/>
      <c r="T2" s="193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354939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4"/>
      <c r="S3" s="195"/>
      <c r="T3" s="196"/>
      <c r="U3" s="145" t="s">
        <v>65</v>
      </c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>
      <c r="B4" s="212" t="s">
        <v>23</v>
      </c>
      <c r="C4" s="193"/>
      <c r="D4" s="24"/>
      <c r="E4" s="191">
        <v>1200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71</v>
      </c>
      <c r="V7" s="148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5"/>
      <c r="AS7" s="148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5"/>
      <c r="V8" s="148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5"/>
      <c r="AS8" s="148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1200</v>
      </c>
      <c r="L12" s="169" t="s">
        <v>55</v>
      </c>
      <c r="M12" s="170"/>
      <c r="N12" s="171" t="s">
        <v>70</v>
      </c>
      <c r="O12" s="172"/>
      <c r="P12" s="70"/>
      <c r="Q12" s="70"/>
      <c r="R12" s="70"/>
      <c r="S12" s="71"/>
      <c r="T12" s="72">
        <v>25</v>
      </c>
      <c r="U12" s="72">
        <v>4</v>
      </c>
      <c r="V12" s="54">
        <f>SUM(F13:F23)</f>
        <v>1</v>
      </c>
      <c r="W12" s="55">
        <f>U12/V12</f>
        <v>4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41975</v>
      </c>
      <c r="C13" s="30" t="s">
        <v>66</v>
      </c>
      <c r="D13" s="30"/>
      <c r="E13" s="30">
        <v>1.5</v>
      </c>
      <c r="F13" s="80">
        <v>1</v>
      </c>
      <c r="G13" s="32">
        <v>36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36</v>
      </c>
      <c r="K13" s="6">
        <f>E$4-J13</f>
        <v>1164</v>
      </c>
      <c r="L13" s="7">
        <f t="shared" ref="L13:L23" si="1">IF(G13="",0,$T$12*(I13-F13-Q13))</f>
        <v>37.5</v>
      </c>
      <c r="M13" s="4">
        <f>G13</f>
        <v>36</v>
      </c>
      <c r="N13" s="110">
        <f>IF(L13=0,"",(M13/L13))</f>
        <v>0.96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1"/>
      <c r="AR13" s="222"/>
      <c r="AS13" s="222"/>
      <c r="AT13" s="223"/>
    </row>
    <row r="14" spans="2:46" ht="15" customHeight="1">
      <c r="B14" s="29">
        <v>41976</v>
      </c>
      <c r="C14" s="30" t="s">
        <v>68</v>
      </c>
      <c r="D14" s="30"/>
      <c r="E14" s="30">
        <v>8</v>
      </c>
      <c r="F14" s="81">
        <v>0</v>
      </c>
      <c r="G14" s="32">
        <v>125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161</v>
      </c>
      <c r="K14" s="6">
        <f>E$4-J14</f>
        <v>1039</v>
      </c>
      <c r="L14" s="7">
        <f t="shared" si="1"/>
        <v>200</v>
      </c>
      <c r="M14" s="4">
        <f t="shared" ref="M14:M23" si="4">G14</f>
        <v>125</v>
      </c>
      <c r="N14" s="110">
        <f t="shared" ref="N14:N23" si="5">IF(L14=0,"",(M14/L14))</f>
        <v>0.625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41977</v>
      </c>
      <c r="C15" s="30" t="s">
        <v>69</v>
      </c>
      <c r="D15" s="30"/>
      <c r="E15" s="30">
        <v>8</v>
      </c>
      <c r="F15" s="81">
        <v>0</v>
      </c>
      <c r="G15" s="32">
        <v>122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283</v>
      </c>
      <c r="K15" s="6">
        <f>E$4-J15</f>
        <v>917</v>
      </c>
      <c r="L15" s="7">
        <f t="shared" si="1"/>
        <v>200</v>
      </c>
      <c r="M15" s="4">
        <f t="shared" si="4"/>
        <v>122</v>
      </c>
      <c r="N15" s="110">
        <f t="shared" si="5"/>
        <v>0.61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41977</v>
      </c>
      <c r="C16" s="35" t="s">
        <v>66</v>
      </c>
      <c r="D16" s="50"/>
      <c r="E16" s="50">
        <v>8</v>
      </c>
      <c r="F16" s="82">
        <v>0</v>
      </c>
      <c r="G16" s="10">
        <v>171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454</v>
      </c>
      <c r="K16" s="6">
        <f t="shared" ref="K16:K24" si="8">E$4-J16</f>
        <v>746</v>
      </c>
      <c r="L16" s="7">
        <f t="shared" si="1"/>
        <v>200</v>
      </c>
      <c r="M16" s="4">
        <f t="shared" si="4"/>
        <v>171</v>
      </c>
      <c r="N16" s="110">
        <f t="shared" si="5"/>
        <v>0.85499999999999998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41978</v>
      </c>
      <c r="C17" s="35" t="s">
        <v>69</v>
      </c>
      <c r="D17" s="61"/>
      <c r="E17" s="61">
        <v>8</v>
      </c>
      <c r="F17" s="82">
        <v>0</v>
      </c>
      <c r="G17" s="10">
        <v>152</v>
      </c>
      <c r="H17" s="4"/>
      <c r="I17" s="5">
        <f t="shared" ref="I17" si="10">IF(G17="","",(SUM(E17+F17+Q17)))</f>
        <v>8</v>
      </c>
      <c r="J17" s="6">
        <f>SUM(G$12:G17)</f>
        <v>606</v>
      </c>
      <c r="K17" s="6">
        <f t="shared" ref="K17" si="11">E$4-J17</f>
        <v>594</v>
      </c>
      <c r="L17" s="7">
        <f t="shared" ref="L17" si="12">IF(G17="",0,$T$12*(I17-F17-Q17))</f>
        <v>200</v>
      </c>
      <c r="M17" s="4">
        <f t="shared" ref="M17" si="13">G17</f>
        <v>152</v>
      </c>
      <c r="N17" s="110">
        <f t="shared" ref="N17" si="14">IF(L17=0,"",(M17/L17))</f>
        <v>0.76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41978</v>
      </c>
      <c r="C18" s="59" t="s">
        <v>66</v>
      </c>
      <c r="D18" s="61"/>
      <c r="E18" s="61">
        <v>8</v>
      </c>
      <c r="F18" s="82">
        <v>0</v>
      </c>
      <c r="G18" s="10">
        <v>255</v>
      </c>
      <c r="H18" s="4"/>
      <c r="I18" s="5">
        <f t="shared" ref="I18:I20" si="16">IF(G18="","",(SUM(E18+F18+Q18)))</f>
        <v>8</v>
      </c>
      <c r="J18" s="6">
        <f>SUM(G$12:G18)</f>
        <v>861</v>
      </c>
      <c r="K18" s="6">
        <f t="shared" ref="K18:K20" si="17">E$4-J18</f>
        <v>339</v>
      </c>
      <c r="L18" s="7">
        <f t="shared" ref="L18:L20" si="18">IF(G18="",0,$T$12*(I18-F18-Q18))</f>
        <v>200</v>
      </c>
      <c r="M18" s="4">
        <f t="shared" ref="M18:M20" si="19">G18</f>
        <v>255</v>
      </c>
      <c r="N18" s="110">
        <f t="shared" ref="N18:N20" si="20">IF(L18=0,"",(M18/L18))</f>
        <v>1.2749999999999999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41979</v>
      </c>
      <c r="C19" s="59" t="s">
        <v>68</v>
      </c>
      <c r="D19" s="61"/>
      <c r="E19" s="61">
        <v>6</v>
      </c>
      <c r="F19" s="82">
        <v>0</v>
      </c>
      <c r="G19" s="10">
        <v>172</v>
      </c>
      <c r="H19" s="4"/>
      <c r="I19" s="5">
        <f t="shared" si="16"/>
        <v>6</v>
      </c>
      <c r="J19" s="6">
        <f>SUM(G$12:G19)</f>
        <v>1033</v>
      </c>
      <c r="K19" s="6">
        <f t="shared" si="17"/>
        <v>167</v>
      </c>
      <c r="L19" s="7">
        <f t="shared" si="18"/>
        <v>150</v>
      </c>
      <c r="M19" s="4">
        <f t="shared" si="19"/>
        <v>172</v>
      </c>
      <c r="N19" s="110">
        <f t="shared" si="20"/>
        <v>1.1466666666666667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41981</v>
      </c>
      <c r="C20" s="59" t="s">
        <v>69</v>
      </c>
      <c r="D20" s="61"/>
      <c r="E20" s="61">
        <v>8</v>
      </c>
      <c r="F20" s="82">
        <v>0</v>
      </c>
      <c r="G20" s="10">
        <v>289</v>
      </c>
      <c r="H20" s="4"/>
      <c r="I20" s="5">
        <f t="shared" si="16"/>
        <v>8</v>
      </c>
      <c r="J20" s="6">
        <f>SUM(G$12:G20)</f>
        <v>1322</v>
      </c>
      <c r="K20" s="6">
        <f t="shared" si="17"/>
        <v>-122</v>
      </c>
      <c r="L20" s="7">
        <f t="shared" si="18"/>
        <v>200</v>
      </c>
      <c r="M20" s="4">
        <f t="shared" si="19"/>
        <v>289</v>
      </c>
      <c r="N20" s="110">
        <f t="shared" si="20"/>
        <v>1.4450000000000001</v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41981</v>
      </c>
      <c r="C21" s="36" t="s">
        <v>68</v>
      </c>
      <c r="D21" s="50"/>
      <c r="E21" s="50">
        <v>4</v>
      </c>
      <c r="F21" s="82">
        <v>0</v>
      </c>
      <c r="G21" s="10">
        <v>152</v>
      </c>
      <c r="H21" s="4" t="e">
        <f>IF(G21="","",(IF(#REF!=0,"",(#REF!*G21*#REF!))))</f>
        <v>#REF!</v>
      </c>
      <c r="I21" s="5">
        <f t="shared" si="0"/>
        <v>4</v>
      </c>
      <c r="J21" s="6">
        <f>SUM(G$12:G21)</f>
        <v>1474</v>
      </c>
      <c r="K21" s="6">
        <f t="shared" si="8"/>
        <v>-274</v>
      </c>
      <c r="L21" s="7">
        <f t="shared" si="1"/>
        <v>100</v>
      </c>
      <c r="M21" s="4">
        <f t="shared" si="4"/>
        <v>152</v>
      </c>
      <c r="N21" s="110">
        <f t="shared" si="5"/>
        <v>1.52</v>
      </c>
      <c r="O21" s="111"/>
      <c r="P21" s="33"/>
      <c r="Q21" s="8">
        <v>0</v>
      </c>
      <c r="R21" s="8">
        <v>0</v>
      </c>
      <c r="S21" s="8">
        <v>0</v>
      </c>
      <c r="T21" s="221" t="s">
        <v>72</v>
      </c>
      <c r="U21" s="222"/>
      <c r="V21" s="222"/>
      <c r="W21" s="223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1474</v>
      </c>
      <c r="K22" s="6">
        <f t="shared" si="8"/>
        <v>-274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 t="s">
        <v>73</v>
      </c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1474</v>
      </c>
      <c r="K23" s="6">
        <f t="shared" si="8"/>
        <v>-274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59.5</v>
      </c>
      <c r="F24" s="62">
        <f>SUM(F13:F23)</f>
        <v>1</v>
      </c>
      <c r="G24" s="62">
        <f>SUM(G13:G23)</f>
        <v>1474</v>
      </c>
      <c r="H24" s="84"/>
      <c r="I24" s="62">
        <f t="shared" si="0"/>
        <v>60.5</v>
      </c>
      <c r="J24" s="85">
        <f>J23</f>
        <v>1474</v>
      </c>
      <c r="K24" s="85">
        <f t="shared" si="8"/>
        <v>-274</v>
      </c>
      <c r="L24" s="86">
        <f>SUM(L13:L23)</f>
        <v>1487.5</v>
      </c>
      <c r="M24" s="84">
        <f>SUM(M13:M23)</f>
        <v>1474</v>
      </c>
      <c r="N24" s="121">
        <f>SUM(M24/L24)</f>
        <v>0.99092436974789921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1200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1200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1200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1468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8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1474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2014-12-15T22:28:42Z</dcterms:modified>
</cp:coreProperties>
</file>