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<sst xmlns="http://schemas.openxmlformats.org/spreadsheetml/2006/main" count="145" uniqueCount="76">
  <si>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</si>
  <si>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</si>
  <si>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</si>
  <si>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</si>
  <si>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</si>
  <si>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</si>
  <si>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</si>
  <si>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</si>
  <si>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</si>
  <si>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</si>
  <si>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</si>
  <si>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</si>
  <si>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</si>
  <si>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</si>
  <si>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</si>
  <si>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</si>
  <si>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</si>
  <si>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</si>
  <si>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</si>
  <si>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</si>
  <si>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</si>
  <si>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</si>
  <si>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</si>
  <si>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</si>
  <si>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</si>
  <si>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</si>
  <si>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</si>
  <si>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</si>
  <si>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</si>
  <si>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</si>
  <si>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</si>
  <si>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</si>
  <si>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</si>
  <si>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</si>
  <si>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</si>
  <si>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</si>
  <si>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</si>
  <si>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</si>
  <si>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</si>
  <si>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</si>
  <si>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</si>
  <si>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</si>
  <si>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</si>
  <si>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</si>
  <si>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</si>
  <si>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</si>
  <si>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</si>
  <si>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</si>
  <si>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</si>
  <si>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</si>
  <si>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</si>
  <si>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</si>
  <si>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</si>
  <si>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</si>
  <si>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</si>
  <si>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</si>
  <si>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</si>
  <si>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</si>
  <si>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</si>
  <si>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</si>
  <si>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</si>
  <si>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FT13301</t>
  </si>
  <si>
    <t>A02002-0024</t>
  </si>
  <si>
    <t>A</t>
  </si>
  <si>
    <t>B</t>
  </si>
  <si>
    <t>192 SEC</t>
  </si>
  <si>
    <t>Routing:        HOLD IN CNC AREA FOR 2ND OP</t>
  </si>
  <si>
    <t>Routing:  PACK DEPT</t>
  </si>
  <si>
    <t>MR 8/8/14</t>
  </si>
  <si>
    <t>Machine #  HARDING</t>
  </si>
  <si>
    <t>Machine # HARDING</t>
  </si>
  <si>
    <t>JO</t>
  </si>
  <si>
    <t>BJ</t>
  </si>
  <si>
    <t>N/A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</si>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</sst>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 t="s">
        <v>63</v>
      </c>
      <c r="M2" s="22"/>
      <c r="N2" s="22"/>
      <c r="O2" s="22"/>
      <c r="P2" s="22"/>
      <c r="Q2" s="22"/>
      <c r="R2" s="191" t="s">
        <v>45</v>
      </c>
      <c r="S2" s="192"/>
      <c r="T2" s="193"/>
      <c r="U2" s="144"/>
      <c r="V2" s="147"/>
      <c r="W2" s="182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4"/>
      <c r="AS2" s="147"/>
      <c r="AT2" s="182"/>
    </row>
    <row r="3" spans="2:46" ht="19.5" customHeight="1">
      <c r="B3" s="146" t="s">
        <v>22</v>
      </c>
      <c r="C3" s="147"/>
      <c r="D3" s="24"/>
      <c r="E3" s="148">
        <v>348586</v>
      </c>
      <c r="F3" s="149"/>
      <c r="G3" s="150"/>
      <c r="H3" s="22"/>
      <c r="I3" s="25"/>
      <c r="J3" s="144" t="s">
        <v>25</v>
      </c>
      <c r="K3" s="145"/>
      <c r="L3" s="144" t="s">
        <v>62</v>
      </c>
      <c r="M3" s="147"/>
      <c r="N3" s="147"/>
      <c r="O3" s="145"/>
      <c r="P3" s="22"/>
      <c r="Q3" s="22"/>
      <c r="R3" s="194"/>
      <c r="S3" s="195"/>
      <c r="T3" s="196"/>
      <c r="U3" s="144" t="s">
        <v>73</v>
      </c>
      <c r="V3" s="147"/>
      <c r="W3" s="182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4"/>
      <c r="AP3" s="195"/>
      <c r="AQ3" s="196"/>
      <c r="AR3" s="144"/>
      <c r="AS3" s="147"/>
      <c r="AT3" s="182"/>
    </row>
    <row r="4" spans="2:46" ht="19.5" customHeight="1">
      <c r="B4" s="213" t="s">
        <v>23</v>
      </c>
      <c r="C4" s="193"/>
      <c r="D4" s="24"/>
      <c r="E4" s="191">
        <v>50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3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2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7" t="s">
        <v>56</v>
      </c>
      <c r="C6" s="218"/>
      <c r="D6" s="218"/>
      <c r="E6" s="219"/>
      <c r="F6" s="171"/>
      <c r="G6" s="172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7" t="s">
        <v>56</v>
      </c>
      <c r="Z6" s="218"/>
      <c r="AA6" s="218"/>
      <c r="AB6" s="219"/>
      <c r="AC6" s="171"/>
      <c r="AD6" s="172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3"/>
      <c r="O7" s="174"/>
      <c r="P7" s="174"/>
      <c r="Q7" s="174"/>
      <c r="R7" s="200" t="s">
        <v>57</v>
      </c>
      <c r="S7" s="200"/>
      <c r="T7" s="200"/>
      <c r="U7" s="144" t="s">
        <v>68</v>
      </c>
      <c r="V7" s="147"/>
      <c r="W7" s="182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3"/>
      <c r="AL7" s="174"/>
      <c r="AM7" s="174"/>
      <c r="AN7" s="174"/>
      <c r="AO7" s="200" t="s">
        <v>57</v>
      </c>
      <c r="AP7" s="200"/>
      <c r="AQ7" s="200"/>
      <c r="AR7" s="144"/>
      <c r="AS7" s="147"/>
      <c r="AT7" s="182"/>
    </row>
    <row r="8" spans="2:46" ht="16.5" customHeight="1">
      <c r="B8" s="213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3"/>
      <c r="O8" s="174"/>
      <c r="P8" s="174"/>
      <c r="Q8" s="174"/>
      <c r="R8" s="209" t="s">
        <v>58</v>
      </c>
      <c r="S8" s="209"/>
      <c r="T8" s="209"/>
      <c r="U8" s="183"/>
      <c r="V8" s="184"/>
      <c r="W8" s="185"/>
      <c r="Y8" s="213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3"/>
      <c r="AL8" s="174"/>
      <c r="AM8" s="174"/>
      <c r="AN8" s="174"/>
      <c r="AO8" s="200" t="s">
        <v>58</v>
      </c>
      <c r="AP8" s="200"/>
      <c r="AQ8" s="200"/>
      <c r="AR8" s="144"/>
      <c r="AS8" s="147"/>
      <c r="AT8" s="182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7"/>
      <c r="O9" s="208"/>
      <c r="P9" s="208"/>
      <c r="Q9" s="208"/>
      <c r="R9" s="231" t="s">
        <v>59</v>
      </c>
      <c r="S9" s="231"/>
      <c r="T9" s="231"/>
      <c r="U9" s="204"/>
      <c r="V9" s="205"/>
      <c r="W9" s="206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7"/>
      <c r="AL9" s="208"/>
      <c r="AM9" s="208"/>
      <c r="AN9" s="208"/>
      <c r="AO9" s="231" t="s">
        <v>59</v>
      </c>
      <c r="AP9" s="231"/>
      <c r="AQ9" s="231"/>
      <c r="AR9" s="204"/>
      <c r="AS9" s="205"/>
      <c r="AT9" s="206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78" t="s">
        <v>17</v>
      </c>
      <c r="O10" s="179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1" t="s">
        <v>19</v>
      </c>
      <c r="V10" s="153" t="s">
        <v>28</v>
      </c>
      <c r="W10" s="175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78" t="s">
        <v>17</v>
      </c>
      <c r="AL10" s="179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1" t="s">
        <v>19</v>
      </c>
      <c r="AS10" s="153" t="s">
        <v>28</v>
      </c>
      <c r="AT10" s="175" t="s">
        <v>29</v>
      </c>
    </row>
    <row r="11" spans="2:46" ht="30.75" customHeight="1" thickBot="1">
      <c r="B11" s="152"/>
      <c r="C11" s="154"/>
      <c r="D11" s="177"/>
      <c r="E11" s="177"/>
      <c r="F11" s="154"/>
      <c r="G11" s="177"/>
      <c r="H11" s="156"/>
      <c r="I11" s="156"/>
      <c r="J11" s="156"/>
      <c r="K11" s="156"/>
      <c r="L11" s="156"/>
      <c r="M11" s="156"/>
      <c r="N11" s="180"/>
      <c r="O11" s="181"/>
      <c r="P11" s="167"/>
      <c r="Q11" s="167"/>
      <c r="R11" s="167"/>
      <c r="S11" s="167"/>
      <c r="T11" s="167"/>
      <c r="U11" s="202"/>
      <c r="V11" s="203"/>
      <c r="W11" s="176"/>
      <c r="Y11" s="152"/>
      <c r="Z11" s="154"/>
      <c r="AA11" s="177"/>
      <c r="AB11" s="177"/>
      <c r="AC11" s="154"/>
      <c r="AD11" s="177"/>
      <c r="AE11" s="156"/>
      <c r="AF11" s="156"/>
      <c r="AG11" s="156"/>
      <c r="AH11" s="156"/>
      <c r="AI11" s="156"/>
      <c r="AJ11" s="156"/>
      <c r="AK11" s="180"/>
      <c r="AL11" s="181"/>
      <c r="AM11" s="167"/>
      <c r="AN11" s="167"/>
      <c r="AO11" s="167"/>
      <c r="AP11" s="167"/>
      <c r="AQ11" s="167"/>
      <c r="AR11" s="202"/>
      <c r="AS11" s="203"/>
      <c r="AT11" s="176"/>
    </row>
    <row r="12" spans="2:46" ht="15" customHeight="1">
      <c r="B12" s="163" t="s">
        <v>69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50</v>
      </c>
      <c r="L12" s="168" t="s">
        <v>55</v>
      </c>
      <c r="M12" s="169"/>
      <c r="N12" s="168" t="s">
        <v>65</v>
      </c>
      <c r="O12" s="170"/>
      <c r="P12" s="70"/>
      <c r="Q12" s="70"/>
      <c r="R12" s="70" t="s">
        <v>63</v>
      </c>
      <c r="S12" s="71"/>
      <c r="T12" s="72">
        <v>15</v>
      </c>
      <c r="U12" s="72">
        <v>4</v>
      </c>
      <c r="V12" s="54">
        <f>SUM(F13:F23)</f>
        <v>2</v>
      </c>
      <c r="W12" s="55">
        <f>U12/V12</f>
        <v>2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41919</v>
      </c>
      <c r="C13" s="30" t="s">
        <v>71</v>
      </c>
      <c r="D13" s="30"/>
      <c r="E13" s="30">
        <v>0.5</v>
      </c>
      <c r="F13" s="80">
        <v>2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4</v>
      </c>
      <c r="K13" s="6">
        <f>E$4-J13</f>
        <v>46</v>
      </c>
      <c r="L13" s="7">
        <f t="shared" ref="L13:L23" si="1">IF(G13="",0,$T$12*(I13-F13-Q13))</f>
        <v>7.5</v>
      </c>
      <c r="M13" s="4">
        <f>G13</f>
        <v>4</v>
      </c>
      <c r="N13" s="109">
        <f>IF(L13=0,"",(M13/L13))</f>
        <v>0.53333333333333333</v>
      </c>
      <c r="O13" s="110"/>
      <c r="P13" s="33"/>
      <c r="Q13" s="30">
        <v>0</v>
      </c>
      <c r="R13" s="30">
        <v>0</v>
      </c>
      <c r="S13" s="30">
        <v>0</v>
      </c>
      <c r="T13" s="239"/>
      <c r="U13" s="240"/>
      <c r="V13" s="240"/>
      <c r="W13" s="24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>
        <v>41920</v>
      </c>
      <c r="C14" s="30" t="s">
        <v>72</v>
      </c>
      <c r="D14" s="30"/>
      <c r="E14" s="30">
        <v>5</v>
      </c>
      <c r="F14" s="81">
        <v>0</v>
      </c>
      <c r="G14" s="32">
        <v>58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62</v>
      </c>
      <c r="K14" s="6">
        <f>E$4-J14</f>
        <v>-12</v>
      </c>
      <c r="L14" s="7">
        <f t="shared" si="1"/>
        <v>75</v>
      </c>
      <c r="M14" s="4">
        <f t="shared" ref="M14:M23" si="4">G14</f>
        <v>58</v>
      </c>
      <c r="N14" s="109">
        <f t="shared" ref="N14:N23" si="5">IF(L14=0,"",(M14/L14))</f>
        <v>0.77333333333333332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62</v>
      </c>
      <c r="K15" s="6">
        <f>E$4-J15</f>
        <v>-12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62</v>
      </c>
      <c r="K16" s="6">
        <f t="shared" ref="K16:K24" si="8">E$4-J16</f>
        <v>-12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62</v>
      </c>
      <c r="K17" s="6">
        <f t="shared" ref="K17" si="11">E$4-J17</f>
        <v>-12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62</v>
      </c>
      <c r="K18" s="6">
        <f t="shared" ref="K18:K20" si="17">E$4-J18</f>
        <v>-12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62</v>
      </c>
      <c r="K19" s="6">
        <f t="shared" si="17"/>
        <v>-12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62</v>
      </c>
      <c r="K20" s="6">
        <f t="shared" si="17"/>
        <v>-12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62</v>
      </c>
      <c r="K21" s="6">
        <f t="shared" si="8"/>
        <v>-12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62</v>
      </c>
      <c r="K22" s="6">
        <f t="shared" si="8"/>
        <v>-12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62</v>
      </c>
      <c r="K23" s="6">
        <f t="shared" si="8"/>
        <v>-12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2" t="s">
        <v>20</v>
      </c>
      <c r="C24" s="123"/>
      <c r="D24" s="52"/>
      <c r="E24" s="62">
        <f>SUM(E13:E23)</f>
        <v>5.5</v>
      </c>
      <c r="F24" s="62">
        <f>SUM(F13:F23)</f>
        <v>2</v>
      </c>
      <c r="G24" s="62">
        <f>SUM(G13:G23)</f>
        <v>62</v>
      </c>
      <c r="H24" s="84"/>
      <c r="I24" s="62">
        <f t="shared" si="0"/>
        <v>7.5</v>
      </c>
      <c r="J24" s="85">
        <f>J23</f>
        <v>62</v>
      </c>
      <c r="K24" s="85">
        <f t="shared" si="8"/>
        <v>-12</v>
      </c>
      <c r="L24" s="86">
        <f>SUM(L13:L23)</f>
        <v>82.5</v>
      </c>
      <c r="M24" s="84">
        <f>SUM(M13:M23)</f>
        <v>62</v>
      </c>
      <c r="N24" s="120">
        <f>SUM(M24/L24)</f>
        <v>0.75151515151515147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66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3" t="s">
        <v>70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68" t="s">
        <v>55</v>
      </c>
      <c r="M26" s="169"/>
      <c r="N26" s="168"/>
      <c r="O26" s="170"/>
      <c r="P26" s="70"/>
      <c r="Q26" s="70"/>
      <c r="R26" s="70" t="s">
        <v>64</v>
      </c>
      <c r="S26" s="71"/>
      <c r="T26" s="73"/>
      <c r="U26" s="74">
        <v>3</v>
      </c>
      <c r="V26" s="56">
        <f>SUM(F27:F37)</f>
        <v>2</v>
      </c>
      <c r="W26" s="57">
        <f>U26/V26</f>
        <v>1.5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41920</v>
      </c>
      <c r="C27" s="60" t="s">
        <v>71</v>
      </c>
      <c r="D27" s="8"/>
      <c r="E27" s="30">
        <v>0</v>
      </c>
      <c r="F27" s="31">
        <v>2</v>
      </c>
      <c r="G27" s="32">
        <v>4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4</v>
      </c>
      <c r="K27" s="6">
        <f>E$4-J27</f>
        <v>46</v>
      </c>
      <c r="L27" s="7">
        <f t="shared" ref="L27:L37" si="24">IF(G27="",0,T$26*(I27-F27-Q27))</f>
        <v>0</v>
      </c>
      <c r="M27" s="4">
        <f>G27</f>
        <v>4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>
      <c r="B28" s="9">
        <v>41922</v>
      </c>
      <c r="C28" s="60" t="s">
        <v>72</v>
      </c>
      <c r="D28" s="8"/>
      <c r="E28" s="30">
        <v>1.5</v>
      </c>
      <c r="F28" s="34">
        <v>0</v>
      </c>
      <c r="G28" s="32">
        <v>58</v>
      </c>
      <c r="H28" s="4" t="e">
        <f>IF(G28="","",(IF(#REF!=0,"",(#REF!*G28*#REF!))))</f>
        <v>#REF!</v>
      </c>
      <c r="I28" s="7">
        <f t="shared" si="23"/>
        <v>1.5</v>
      </c>
      <c r="J28" s="6">
        <f>SUM(G$26:G28)</f>
        <v>62</v>
      </c>
      <c r="K28" s="6">
        <f>E$4-J28</f>
        <v>-12</v>
      </c>
      <c r="L28" s="7">
        <f t="shared" si="24"/>
        <v>0</v>
      </c>
      <c r="M28" s="4">
        <f t="shared" ref="M28:M37" si="27">G28</f>
        <v>58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232" t="s">
        <v>74</v>
      </c>
      <c r="U28" s="233"/>
      <c r="V28" s="233"/>
      <c r="W28" s="234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62</v>
      </c>
      <c r="K29" s="6">
        <f t="shared" ref="K29:K31" si="32">E$4-J29</f>
        <v>-12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11" t="s">
        <v>75</v>
      </c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62</v>
      </c>
      <c r="K30" s="6">
        <f t="shared" si="32"/>
        <v>-12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62</v>
      </c>
      <c r="K31" s="6">
        <f t="shared" si="32"/>
        <v>-12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62</v>
      </c>
      <c r="K32" s="6">
        <f t="shared" ref="K32" si="39">E$4-J32</f>
        <v>-12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62</v>
      </c>
      <c r="K33" s="6">
        <f>E$4-J33</f>
        <v>-12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62</v>
      </c>
      <c r="K34" s="6">
        <f t="shared" ref="K34:K38" si="45">E$4-J34</f>
        <v>-12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62</v>
      </c>
      <c r="K35" s="6">
        <f t="shared" si="45"/>
        <v>-12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62</v>
      </c>
      <c r="K36" s="6">
        <f t="shared" si="45"/>
        <v>-12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62</v>
      </c>
      <c r="K37" s="6">
        <f t="shared" si="45"/>
        <v>-12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1.5</v>
      </c>
      <c r="F38" s="63">
        <f t="shared" si="47"/>
        <v>2</v>
      </c>
      <c r="G38" s="63">
        <f>SUM(G27:G37)</f>
        <v>62</v>
      </c>
      <c r="H38" s="84"/>
      <c r="I38" s="86">
        <f t="shared" ref="I38" si="48">IF(G38="","",(SUM(E38+F38+Q38)))</f>
        <v>3.5</v>
      </c>
      <c r="J38" s="85">
        <f>J37</f>
        <v>62</v>
      </c>
      <c r="K38" s="85">
        <f t="shared" si="45"/>
        <v>-12</v>
      </c>
      <c r="L38" s="86">
        <f>SUM(L27:L37)</f>
        <v>0</v>
      </c>
      <c r="M38" s="84">
        <f>SUM(M27:M37)</f>
        <v>62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67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68" t="s">
        <v>55</v>
      </c>
      <c r="M40" s="169"/>
      <c r="N40" s="168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>
        <v>60</v>
      </c>
      <c r="G56" s="125"/>
      <c r="H56" s="2"/>
      <c r="I56" s="43">
        <v>1</v>
      </c>
      <c r="J56" s="111" t="s">
        <v>43</v>
      </c>
      <c r="K56" s="138"/>
      <c r="L56" s="44">
        <f>SUMIF($R$13:$R$23,1,$Q$13:$Q$50)+SUMIF($R$27:$R$37,1,$Q$27:$Q$37)+SUMIF($R$41:$R$51,1,$Q$41:$Q$51)</f>
        <v>0</v>
      </c>
      <c r="M56" s="141"/>
      <c r="N56" s="141"/>
      <c r="O56" s="235"/>
      <c r="P56" s="115"/>
      <c r="Q56" s="115"/>
      <c r="R56" s="115"/>
      <c r="S56" s="115"/>
      <c r="T56" s="115"/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111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5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0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62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62</v>
      </c>
      <c r="G60" s="226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2014-10-15T20:11:59Z</dcterms:modified>
</cp:coreProperties>
</file>