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J29"/>
  <c r="K29" s="1"/>
  <c r="M29"/>
  <c r="I30"/>
  <c r="L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J20"/>
  <c r="K20" s="1"/>
  <c r="M20"/>
  <c r="N20" l="1"/>
  <c r="N30"/>
  <c r="N29"/>
  <c r="N18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<sst xmlns="http://schemas.openxmlformats.org/spreadsheetml/2006/main" count="156" uniqueCount="79">
  <si>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</si>
  <si>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</si>
  <si>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</si>
  <si>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</si>
  <si>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</si>
  <si>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</si>
  <si>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</si>
  <si>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</si>
  <si>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</si>
  <si>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</si>
  <si>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</si>
  <si>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</si>
  <si>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</si>
  <si>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</si>
  <si>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</si>
  <si>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</si>
  <si>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</si>
  <si>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</si>
  <si>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</si>
  <si>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</si>
  <si>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</si>
  <si>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</si>
  <si>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</si>
  <si>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</si>
  <si>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</si>
  <si>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</si>
  <si>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</si>
  <si>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</si>
  <si>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</si>
  <si>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</si>
  <si>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</si>
  <si>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</si>
  <si>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</si>
  <si>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</si>
  <si>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</si>
  <si>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</si>
  <si>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</si>
  <si>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</si>
  <si>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</si>
  <si>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</si>
  <si>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</si>
  <si>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</si>
  <si>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</si>
  <si>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</si>
  <si>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</si>
  <si>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</si>
  <si>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</si>
  <si>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</si>
  <si>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</si>
  <si>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</si>
  <si>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</si>
  <si>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</si>
  <si>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</si>
  <si>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</si>
  <si>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</si>
  <si>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</si>
  <si>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</si>
  <si>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</si>
  <si>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</si>
  <si>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</si>
  <si>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</si>
  <si>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A02002-0068</t>
  </si>
  <si>
    <t>A</t>
  </si>
  <si>
    <t>B</t>
  </si>
  <si>
    <t>JO</t>
  </si>
  <si>
    <t>BJ</t>
  </si>
  <si>
    <t>Routing:        HOLD IN CNC DEPT</t>
  </si>
  <si>
    <t>Routing:  PACK DEPT</t>
  </si>
  <si>
    <t>CHI56904</t>
  </si>
  <si>
    <t>MR 8/25/14</t>
  </si>
  <si>
    <t>4M 36SEC</t>
  </si>
  <si>
    <t>Machine #    CNC T42</t>
  </si>
  <si>
    <t>4M 22SEC</t>
  </si>
  <si>
    <t>Machine # HARDING</t>
  </si>
  <si>
    <t>S20S20003</t>
  </si>
  <si>
    <t>Wait for material</t>
  </si>
  <si>
    <t>MR 8/26/14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</si>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</sst>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6" zoomScale="90" zoomScaleNormal="90" workbookViewId="0">
      <selection activeCell="B31" sqref="B31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74</v>
      </c>
      <c r="F2" s="227"/>
      <c r="G2" s="228"/>
      <c r="H2" s="22"/>
      <c r="I2" s="2"/>
      <c r="J2" s="204" t="s">
        <v>0</v>
      </c>
      <c r="K2" s="229"/>
      <c r="L2" s="23" t="s">
        <v>62</v>
      </c>
      <c r="M2" s="22"/>
      <c r="N2" s="22"/>
      <c r="O2" s="22"/>
      <c r="P2" s="22"/>
      <c r="Q2" s="22"/>
      <c r="R2" s="230" t="s">
        <v>45</v>
      </c>
      <c r="S2" s="208"/>
      <c r="T2" s="209"/>
      <c r="U2" s="204" t="s">
        <v>68</v>
      </c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345239</v>
      </c>
      <c r="F3" s="227"/>
      <c r="G3" s="228"/>
      <c r="H3" s="22"/>
      <c r="I3" s="25"/>
      <c r="J3" s="204" t="s">
        <v>25</v>
      </c>
      <c r="K3" s="229"/>
      <c r="L3" s="204" t="s">
        <v>61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450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 t="s">
        <v>69</v>
      </c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 t="s">
        <v>76</v>
      </c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71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450</v>
      </c>
      <c r="L12" s="154" t="s">
        <v>55</v>
      </c>
      <c r="M12" s="155"/>
      <c r="N12" s="243" t="s">
        <v>70</v>
      </c>
      <c r="O12" s="244"/>
      <c r="P12" s="70"/>
      <c r="Q12" s="70"/>
      <c r="R12" s="70" t="s">
        <v>62</v>
      </c>
      <c r="S12" s="71"/>
      <c r="T12" s="72">
        <v>9</v>
      </c>
      <c r="U12" s="72">
        <v>4</v>
      </c>
      <c r="V12" s="54">
        <f>SUM(F13:F23)</f>
        <v>2</v>
      </c>
      <c r="W12" s="55">
        <f>U12/V12</f>
        <v>2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41873</v>
      </c>
      <c r="C13" s="30" t="s">
        <v>64</v>
      </c>
      <c r="D13" s="30"/>
      <c r="E13" s="30">
        <v>0.5</v>
      </c>
      <c r="F13" s="80">
        <v>2</v>
      </c>
      <c r="G13" s="32">
        <v>4</v>
      </c>
      <c r="H13" s="4" t="e">
        <f>IF(G13="","",(IF(#REF!=0,"",(#REF!*G13*#REF!))))</f>
        <v>#REF!</v>
      </c>
      <c r="I13" s="5">
        <f t="shared" ref="I13:I24" si="0">IF(G13="","",(SUM(E13+F13+Q13)))</f>
        <v>2.5</v>
      </c>
      <c r="J13" s="6">
        <f>SUM(G$12:G13)</f>
        <v>4</v>
      </c>
      <c r="K13" s="6">
        <f>E$4-J13</f>
        <v>446</v>
      </c>
      <c r="L13" s="7">
        <f t="shared" ref="L13:L23" si="1">IF(G13="",0,$T$12*(I13-F13-Q13))</f>
        <v>4.5</v>
      </c>
      <c r="M13" s="4">
        <f>G13</f>
        <v>4</v>
      </c>
      <c r="N13" s="135">
        <f>IF(L13=0,"",(M13/L13))</f>
        <v>0.88888888888888884</v>
      </c>
      <c r="O13" s="136"/>
      <c r="P13" s="33"/>
      <c r="Q13" s="30">
        <v>0</v>
      </c>
      <c r="R13" s="30">
        <v>0</v>
      </c>
      <c r="S13" s="30">
        <v>0</v>
      </c>
      <c r="T13" s="172"/>
      <c r="U13" s="173"/>
      <c r="V13" s="173"/>
      <c r="W13" s="174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41876</v>
      </c>
      <c r="C14" s="30" t="s">
        <v>65</v>
      </c>
      <c r="D14" s="30"/>
      <c r="E14" s="30">
        <v>8</v>
      </c>
      <c r="F14" s="81">
        <v>0</v>
      </c>
      <c r="G14" s="32">
        <v>66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70</v>
      </c>
      <c r="K14" s="6">
        <f>E$4-J14</f>
        <v>380</v>
      </c>
      <c r="L14" s="7">
        <f t="shared" si="1"/>
        <v>72</v>
      </c>
      <c r="M14" s="4">
        <f t="shared" ref="M14:M23" si="4">G14</f>
        <v>66</v>
      </c>
      <c r="N14" s="135">
        <f t="shared" ref="N14:N23" si="5">IF(L14=0,"",(M14/L14))</f>
        <v>0.91666666666666663</v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41876</v>
      </c>
      <c r="C15" s="30" t="s">
        <v>64</v>
      </c>
      <c r="D15" s="30"/>
      <c r="E15" s="30">
        <v>7.5</v>
      </c>
      <c r="F15" s="81">
        <v>0</v>
      </c>
      <c r="G15" s="32">
        <v>58</v>
      </c>
      <c r="H15" s="4" t="e">
        <f>IF(G15="","",(IF(#REF!=0,"",(#REF!*G15*#REF!))))</f>
        <v>#REF!</v>
      </c>
      <c r="I15" s="5">
        <f t="shared" si="0"/>
        <v>7.5</v>
      </c>
      <c r="J15" s="6">
        <f>SUM(G$12:G15)</f>
        <v>128</v>
      </c>
      <c r="K15" s="6">
        <f>E$4-J15</f>
        <v>322</v>
      </c>
      <c r="L15" s="7">
        <f t="shared" si="1"/>
        <v>67.5</v>
      </c>
      <c r="M15" s="4">
        <f t="shared" si="4"/>
        <v>58</v>
      </c>
      <c r="N15" s="135">
        <f t="shared" si="5"/>
        <v>0.85925925925925928</v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>
        <v>41877</v>
      </c>
      <c r="C16" s="35" t="s">
        <v>65</v>
      </c>
      <c r="D16" s="50"/>
      <c r="E16" s="50">
        <v>8</v>
      </c>
      <c r="F16" s="82">
        <v>0</v>
      </c>
      <c r="G16" s="10">
        <v>66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194</v>
      </c>
      <c r="K16" s="6">
        <f t="shared" ref="K16:K24" si="8">E$4-J16</f>
        <v>256</v>
      </c>
      <c r="L16" s="7">
        <f t="shared" si="1"/>
        <v>72</v>
      </c>
      <c r="M16" s="4">
        <f t="shared" si="4"/>
        <v>66</v>
      </c>
      <c r="N16" s="135">
        <f t="shared" si="5"/>
        <v>0.91666666666666663</v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101">
        <v>41877</v>
      </c>
      <c r="C17" s="35" t="s">
        <v>64</v>
      </c>
      <c r="D17" s="61"/>
      <c r="E17" s="61">
        <v>4</v>
      </c>
      <c r="F17" s="82">
        <v>0</v>
      </c>
      <c r="G17" s="10">
        <v>35</v>
      </c>
      <c r="H17" s="4"/>
      <c r="I17" s="5">
        <f t="shared" ref="I17" si="10">IF(G17="","",(SUM(E17+F17+Q17)))</f>
        <v>8</v>
      </c>
      <c r="J17" s="6">
        <f>SUM(G$12:G17)</f>
        <v>229</v>
      </c>
      <c r="K17" s="6">
        <f t="shared" ref="K17" si="11">E$4-J17</f>
        <v>221</v>
      </c>
      <c r="L17" s="7">
        <f t="shared" ref="L17" si="12">IF(G17="",0,$T$12*(I17-F17-Q17))</f>
        <v>36</v>
      </c>
      <c r="M17" s="4">
        <f t="shared" ref="M17" si="13">G17</f>
        <v>35</v>
      </c>
      <c r="N17" s="135">
        <f t="shared" ref="N17" si="14">IF(L17=0,"",(M17/L17))</f>
        <v>0.97222222222222221</v>
      </c>
      <c r="O17" s="136"/>
      <c r="P17" s="33"/>
      <c r="Q17" s="61">
        <v>4</v>
      </c>
      <c r="R17" s="61">
        <v>4</v>
      </c>
      <c r="S17" s="61">
        <v>0</v>
      </c>
      <c r="T17" s="166" t="s">
        <v>75</v>
      </c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9">
        <v>41878</v>
      </c>
      <c r="C18" s="59" t="s">
        <v>65</v>
      </c>
      <c r="D18" s="61"/>
      <c r="E18" s="61">
        <v>8</v>
      </c>
      <c r="F18" s="82">
        <v>0</v>
      </c>
      <c r="G18" s="10">
        <v>64</v>
      </c>
      <c r="H18" s="4"/>
      <c r="I18" s="5">
        <f t="shared" ref="I18:I20" si="16">IF(G18="","",(SUM(E18+F18+Q18)))</f>
        <v>8</v>
      </c>
      <c r="J18" s="6">
        <f>SUM(G$12:G18)</f>
        <v>293</v>
      </c>
      <c r="K18" s="6">
        <f t="shared" ref="K18:K20" si="17">E$4-J18</f>
        <v>157</v>
      </c>
      <c r="L18" s="7">
        <f t="shared" ref="L18:L20" si="18">IF(G18="",0,$T$12*(I18-F18-Q18))</f>
        <v>72</v>
      </c>
      <c r="M18" s="4">
        <f t="shared" ref="M18:M20" si="19">G18</f>
        <v>64</v>
      </c>
      <c r="N18" s="135">
        <f t="shared" ref="N18:N20" si="20">IF(L18=0,"",(M18/L18))</f>
        <v>0.88888888888888884</v>
      </c>
      <c r="O18" s="136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41878</v>
      </c>
      <c r="C19" s="59" t="s">
        <v>64</v>
      </c>
      <c r="D19" s="61"/>
      <c r="E19" s="61">
        <v>8</v>
      </c>
      <c r="F19" s="82">
        <v>0</v>
      </c>
      <c r="G19" s="10">
        <v>64</v>
      </c>
      <c r="H19" s="4"/>
      <c r="I19" s="5">
        <f t="shared" si="16"/>
        <v>8</v>
      </c>
      <c r="J19" s="6">
        <f>SUM(G$12:G19)</f>
        <v>357</v>
      </c>
      <c r="K19" s="6">
        <f t="shared" si="17"/>
        <v>93</v>
      </c>
      <c r="L19" s="7">
        <f t="shared" si="18"/>
        <v>72</v>
      </c>
      <c r="M19" s="4">
        <f t="shared" si="19"/>
        <v>64</v>
      </c>
      <c r="N19" s="135">
        <f t="shared" si="20"/>
        <v>0.88888888888888884</v>
      </c>
      <c r="O19" s="136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>
        <v>41879</v>
      </c>
      <c r="C20" s="59" t="s">
        <v>65</v>
      </c>
      <c r="D20" s="61"/>
      <c r="E20" s="61">
        <v>8</v>
      </c>
      <c r="F20" s="82">
        <v>0</v>
      </c>
      <c r="G20" s="10">
        <v>54</v>
      </c>
      <c r="H20" s="4"/>
      <c r="I20" s="5">
        <f t="shared" si="16"/>
        <v>8</v>
      </c>
      <c r="J20" s="6">
        <f>SUM(G$12:G20)</f>
        <v>411</v>
      </c>
      <c r="K20" s="6">
        <f t="shared" si="17"/>
        <v>39</v>
      </c>
      <c r="L20" s="7">
        <f t="shared" si="18"/>
        <v>72</v>
      </c>
      <c r="M20" s="4">
        <f t="shared" si="19"/>
        <v>54</v>
      </c>
      <c r="N20" s="135">
        <f t="shared" si="20"/>
        <v>0.75</v>
      </c>
      <c r="O20" s="136"/>
      <c r="P20" s="33"/>
      <c r="Q20" s="61">
        <v>0</v>
      </c>
      <c r="R20" s="61">
        <v>0</v>
      </c>
      <c r="S20" s="61">
        <v>0</v>
      </c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411</v>
      </c>
      <c r="K21" s="6">
        <f t="shared" si="8"/>
        <v>39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411</v>
      </c>
      <c r="K22" s="6">
        <f t="shared" si="8"/>
        <v>39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411</v>
      </c>
      <c r="K23" s="6">
        <f t="shared" si="8"/>
        <v>39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52</v>
      </c>
      <c r="F24" s="62">
        <f>SUM(F13:F23)</f>
        <v>2</v>
      </c>
      <c r="G24" s="62">
        <f>SUM(G13:G23)</f>
        <v>411</v>
      </c>
      <c r="H24" s="84"/>
      <c r="I24" s="62">
        <f t="shared" si="0"/>
        <v>58</v>
      </c>
      <c r="J24" s="85">
        <f>J23</f>
        <v>411</v>
      </c>
      <c r="K24" s="85">
        <f t="shared" si="8"/>
        <v>39</v>
      </c>
      <c r="L24" s="86">
        <f>SUM(L13:L23)</f>
        <v>468</v>
      </c>
      <c r="M24" s="84">
        <f>SUM(M13:M23)</f>
        <v>411</v>
      </c>
      <c r="N24" s="142">
        <f>SUM(M24/L24)</f>
        <v>0.87820512820512819</v>
      </c>
      <c r="O24" s="143"/>
      <c r="P24" s="87"/>
      <c r="Q24" s="86">
        <f>SUM(Q13:Q23)</f>
        <v>4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0" t="s">
        <v>66</v>
      </c>
      <c r="C25" s="241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2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73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450</v>
      </c>
      <c r="L26" s="154" t="s">
        <v>55</v>
      </c>
      <c r="M26" s="155"/>
      <c r="N26" s="243" t="s">
        <v>72</v>
      </c>
      <c r="O26" s="244"/>
      <c r="P26" s="70"/>
      <c r="Q26" s="70"/>
      <c r="R26" s="70" t="s">
        <v>63</v>
      </c>
      <c r="S26" s="71"/>
      <c r="T26" s="73">
        <v>11</v>
      </c>
      <c r="U26" s="74">
        <v>4</v>
      </c>
      <c r="V26" s="56">
        <f>SUM(F27:F37)</f>
        <v>2.5</v>
      </c>
      <c r="W26" s="57">
        <f>U26/V26</f>
        <v>1.6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41876</v>
      </c>
      <c r="C27" s="60" t="s">
        <v>64</v>
      </c>
      <c r="D27" s="8"/>
      <c r="E27" s="30">
        <v>5</v>
      </c>
      <c r="F27" s="31">
        <v>2.5</v>
      </c>
      <c r="G27" s="32">
        <v>40</v>
      </c>
      <c r="H27" s="4" t="e">
        <f>IF(G27="","",(IF(#REF!=0,"",(#REF!*G27*#REF!))))</f>
        <v>#REF!</v>
      </c>
      <c r="I27" s="7">
        <f t="shared" ref="I27:I37" si="23">IF(G27="","",(SUM(E27+F27+Q27)))</f>
        <v>7.5</v>
      </c>
      <c r="J27" s="6">
        <f>SUM(G$26:G27)</f>
        <v>40</v>
      </c>
      <c r="K27" s="6">
        <f>E$4-J27</f>
        <v>410</v>
      </c>
      <c r="L27" s="7">
        <f t="shared" ref="L27:L37" si="24">IF(G27="",0,T$26*(I27-F27-Q27))</f>
        <v>55</v>
      </c>
      <c r="M27" s="4">
        <f>G27</f>
        <v>40</v>
      </c>
      <c r="N27" s="135">
        <f>IF(L27=0,"",(M27/L27))</f>
        <v>0.72727272727272729</v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>
        <v>41877</v>
      </c>
      <c r="C28" s="60" t="s">
        <v>65</v>
      </c>
      <c r="D28" s="8"/>
      <c r="E28" s="30">
        <v>8</v>
      </c>
      <c r="F28" s="34">
        <v>0</v>
      </c>
      <c r="G28" s="32">
        <v>80</v>
      </c>
      <c r="H28" s="4" t="e">
        <f>IF(G28="","",(IF(#REF!=0,"",(#REF!*G28*#REF!))))</f>
        <v>#REF!</v>
      </c>
      <c r="I28" s="7">
        <f t="shared" si="23"/>
        <v>8</v>
      </c>
      <c r="J28" s="6">
        <f>SUM(G$26:G28)</f>
        <v>120</v>
      </c>
      <c r="K28" s="6">
        <f>E$4-J28</f>
        <v>330</v>
      </c>
      <c r="L28" s="7">
        <f t="shared" si="24"/>
        <v>88</v>
      </c>
      <c r="M28" s="4">
        <f t="shared" ref="M28:M37" si="27">G28</f>
        <v>80</v>
      </c>
      <c r="N28" s="135">
        <f t="shared" ref="N28:N37" si="28">IF(L28=0,"",(M28/L28))</f>
        <v>0.90909090909090906</v>
      </c>
      <c r="O28" s="136"/>
      <c r="P28" s="33"/>
      <c r="Q28" s="8">
        <v>0</v>
      </c>
      <c r="R28" s="8">
        <v>0</v>
      </c>
      <c r="S28" s="8">
        <v>0</v>
      </c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>
        <v>41877</v>
      </c>
      <c r="C29" s="60" t="s">
        <v>64</v>
      </c>
      <c r="D29" s="58"/>
      <c r="E29" s="58">
        <v>7</v>
      </c>
      <c r="F29" s="58">
        <v>0</v>
      </c>
      <c r="G29" s="10">
        <v>66</v>
      </c>
      <c r="H29" s="4"/>
      <c r="I29" s="7">
        <f t="shared" ref="I29:I31" si="31">IF(G29="","",(SUM(E29+F29+Q29)))</f>
        <v>7</v>
      </c>
      <c r="J29" s="6">
        <f>SUM(G$26:G29)</f>
        <v>186</v>
      </c>
      <c r="K29" s="6">
        <f t="shared" ref="K29:K31" si="32">E$4-J29</f>
        <v>264</v>
      </c>
      <c r="L29" s="7">
        <f t="shared" ref="L29:L31" si="33">IF(G29="",0,T$26*(I29-F29-Q29))</f>
        <v>77</v>
      </c>
      <c r="M29" s="4">
        <f t="shared" ref="M29:M31" si="34">G29</f>
        <v>66</v>
      </c>
      <c r="N29" s="135">
        <f t="shared" ref="N29:N31" si="35">IF(L29=0,"",(M29/L29))</f>
        <v>0.8571428571428571</v>
      </c>
      <c r="O29" s="136"/>
      <c r="P29" s="33"/>
      <c r="Q29" s="58">
        <v>0</v>
      </c>
      <c r="R29" s="58">
        <v>0</v>
      </c>
      <c r="S29" s="58">
        <v>0</v>
      </c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>
        <v>41878</v>
      </c>
      <c r="C30" s="60" t="s">
        <v>65</v>
      </c>
      <c r="D30" s="58"/>
      <c r="E30" s="58">
        <v>8</v>
      </c>
      <c r="F30" s="58">
        <v>0</v>
      </c>
      <c r="G30" s="10">
        <v>86</v>
      </c>
      <c r="H30" s="4"/>
      <c r="I30" s="7">
        <f t="shared" si="31"/>
        <v>8</v>
      </c>
      <c r="J30" s="6">
        <f>SUM(G$26:G30)</f>
        <v>272</v>
      </c>
      <c r="K30" s="6">
        <f t="shared" si="32"/>
        <v>178</v>
      </c>
      <c r="L30" s="7">
        <f t="shared" si="33"/>
        <v>88</v>
      </c>
      <c r="M30" s="4">
        <f t="shared" si="34"/>
        <v>86</v>
      </c>
      <c r="N30" s="135">
        <f t="shared" si="35"/>
        <v>0.97727272727272729</v>
      </c>
      <c r="O30" s="136"/>
      <c r="P30" s="33"/>
      <c r="Q30" s="58">
        <v>0</v>
      </c>
      <c r="R30" s="58">
        <v>0</v>
      </c>
      <c r="S30" s="58">
        <v>0</v>
      </c>
      <c r="T30" s="163" t="s">
        <v>77</v>
      </c>
      <c r="U30" s="164"/>
      <c r="V30" s="164"/>
      <c r="W30" s="16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272</v>
      </c>
      <c r="K31" s="6">
        <f t="shared" si="32"/>
        <v>178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21" t="s">
        <v>78</v>
      </c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272</v>
      </c>
      <c r="K32" s="6">
        <f t="shared" ref="K32" si="39">E$4-J32</f>
        <v>178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272</v>
      </c>
      <c r="K33" s="6">
        <f>E$4-J33</f>
        <v>178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272</v>
      </c>
      <c r="K34" s="6">
        <f t="shared" ref="K34:K38" si="45">E$4-J34</f>
        <v>178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272</v>
      </c>
      <c r="K35" s="6">
        <f t="shared" si="45"/>
        <v>178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272</v>
      </c>
      <c r="K36" s="6">
        <f t="shared" si="45"/>
        <v>178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272</v>
      </c>
      <c r="K37" s="6">
        <f t="shared" si="45"/>
        <v>178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28</v>
      </c>
      <c r="F38" s="63">
        <f t="shared" si="47"/>
        <v>2.5</v>
      </c>
      <c r="G38" s="63">
        <f>SUM(G27:G37)</f>
        <v>272</v>
      </c>
      <c r="H38" s="84"/>
      <c r="I38" s="86">
        <f t="shared" ref="I38" si="48">IF(G38="","",(SUM(E38+F38+Q38)))</f>
        <v>30.5</v>
      </c>
      <c r="J38" s="85">
        <f>J37</f>
        <v>272</v>
      </c>
      <c r="K38" s="85">
        <f t="shared" si="45"/>
        <v>178</v>
      </c>
      <c r="L38" s="86">
        <f>SUM(L27:L37)</f>
        <v>308</v>
      </c>
      <c r="M38" s="84">
        <f>SUM(M27:M37)</f>
        <v>272</v>
      </c>
      <c r="N38" s="142">
        <f>SUM(M38/L38)</f>
        <v>0.88311688311688308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67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450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450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450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450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450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450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450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450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450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450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450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450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450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273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115"/>
      <c r="S56" s="115"/>
      <c r="T56" s="115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272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4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4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411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2014-09-16T18:01:07Z</dcterms:modified>
</cp:coreProperties>
</file>