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<sst xmlns="http://schemas.openxmlformats.org/spreadsheetml/2006/main" count="131" uniqueCount="72">
  <si>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</si>
  <si>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</si>
  <si>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</si>
  <si>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</si>
  <si>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</si>
  <si>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</si>
  <si>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</si>
  <si>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</si>
  <si>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</si>
  <si>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</si>
  <si>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</si>
  <si>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</si>
  <si>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</si>
  <si>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</si>
  <si>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</si>
  <si>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</si>
  <si>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</si>
  <si>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</si>
  <si>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</si>
  <si>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</si>
  <si>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</si>
  <si>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</si>
  <si>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</si>
  <si>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</si>
  <si>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</si>
  <si>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</si>
  <si>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</si>
  <si>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</si>
  <si>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</si>
  <si>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</si>
  <si>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</si>
  <si>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</si>
  <si>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</si>
  <si>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</si>
  <si>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</si>
  <si>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</si>
  <si>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</si>
  <si>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</si>
  <si>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</si>
  <si>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</si>
  <si>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</si>
  <si>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</si>
  <si>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</si>
  <si>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</si>
  <si>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</si>
  <si>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</si>
  <si>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</si>
  <si>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</si>
  <si>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</si>
  <si>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</si>
  <si>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</si>
  <si>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</si>
  <si>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</si>
  <si>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</si>
  <si>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</si>
  <si>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</si>
  <si>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</si>
  <si>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28 SEC</t>
  </si>
  <si>
    <t xml:space="preserve">Routing:      WASH &amp; PACK DEPT  </t>
  </si>
  <si>
    <t>Machine #  B/S 16</t>
  </si>
  <si>
    <t>F</t>
  </si>
  <si>
    <t>MP</t>
  </si>
  <si>
    <t>DS</t>
  </si>
  <si>
    <t>YES</t>
  </si>
  <si>
    <t>CS</t>
  </si>
  <si>
    <t>JM</t>
  </si>
  <si>
    <t>Hlpd Jerry on goss</t>
  </si>
  <si>
    <t>Drive chain broke</t>
  </si>
  <si>
    <t>pack</t>
  </si>
  <si>
    <t>C1</t>
  </si>
  <si>
    <t>JOB OUT</t>
  </si>
  <si>
    <t>No parts@mach -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</si>
</sst>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4" sqref="B24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>
      <c r="B2" s="129" t="s">
        <v>24</v>
      </c>
      <c r="C2" s="130"/>
      <c r="D2" s="51"/>
      <c r="E2" s="131" t="s">
        <v>54</v>
      </c>
      <c r="F2" s="132"/>
      <c r="G2" s="133"/>
      <c r="H2" s="22"/>
      <c r="I2" s="2"/>
      <c r="J2" s="127" t="s">
        <v>0</v>
      </c>
      <c r="K2" s="128"/>
      <c r="L2" s="54" t="s">
        <v>60</v>
      </c>
      <c r="M2" s="22"/>
      <c r="N2" s="22"/>
      <c r="O2" s="22"/>
      <c r="P2" s="22"/>
      <c r="Q2" s="22"/>
      <c r="R2" s="137" t="s">
        <v>48</v>
      </c>
      <c r="S2" s="138"/>
      <c r="T2" s="139"/>
      <c r="U2" s="127">
        <v>332782</v>
      </c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>
      <c r="B3" s="129" t="s">
        <v>22</v>
      </c>
      <c r="C3" s="130"/>
      <c r="D3" s="50"/>
      <c r="E3" s="131">
        <v>353446</v>
      </c>
      <c r="F3" s="132"/>
      <c r="G3" s="133"/>
      <c r="H3" s="22"/>
      <c r="I3" s="23"/>
      <c r="J3" s="127" t="s">
        <v>25</v>
      </c>
      <c r="K3" s="128"/>
      <c r="L3" s="127" t="s">
        <v>55</v>
      </c>
      <c r="M3" s="130"/>
      <c r="N3" s="130"/>
      <c r="O3" s="128"/>
      <c r="P3" s="22"/>
      <c r="Q3" s="22"/>
      <c r="R3" s="140"/>
      <c r="S3" s="141"/>
      <c r="T3" s="142"/>
      <c r="U3" s="127"/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>
      <c r="B4" s="146" t="s">
        <v>23</v>
      </c>
      <c r="C4" s="139"/>
      <c r="D4" s="50"/>
      <c r="E4" s="137">
        <v>2000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6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56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 t="s">
        <v>57</v>
      </c>
      <c r="O12" s="161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3</v>
      </c>
      <c r="W12" s="45">
        <f>IF(V12=0,"",U12/V12)</f>
        <v>1.3333333333333333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41976</v>
      </c>
      <c r="C13" s="28" t="s">
        <v>61</v>
      </c>
      <c r="D13" s="28"/>
      <c r="E13" s="28">
        <v>1.5</v>
      </c>
      <c r="F13" s="29">
        <v>3</v>
      </c>
      <c r="G13" s="30">
        <v>120</v>
      </c>
      <c r="H13" s="4" t="e">
        <f>IF(G13="","",(IF(#REF!=0,"",(#REF!*G13*#REF!))))</f>
        <v>#REF!</v>
      </c>
      <c r="I13" s="5">
        <f t="shared" ref="I13:I50" si="0">IF(G13="","",(SUM(E13+F13+Q13)))</f>
        <v>4.5</v>
      </c>
      <c r="J13" s="6">
        <f>SUM(G$12:G13)</f>
        <v>120</v>
      </c>
      <c r="K13" s="6">
        <f>E$4-J13</f>
        <v>1880</v>
      </c>
      <c r="L13" s="7">
        <f t="shared" ref="L13:L50" si="1">IF(G13="",0,$T$12*(I13-F13-Q13))</f>
        <v>154.5</v>
      </c>
      <c r="M13" s="4">
        <f>G13</f>
        <v>120</v>
      </c>
      <c r="N13" s="89">
        <f>IF(L13=0,"",(M13/L13))</f>
        <v>0.77669902912621358</v>
      </c>
      <c r="O13" s="90"/>
      <c r="P13" s="31"/>
      <c r="Q13" s="28">
        <v>0</v>
      </c>
      <c r="R13" s="28">
        <v>0</v>
      </c>
      <c r="S13" s="28">
        <v>4</v>
      </c>
      <c r="T13" s="174">
        <v>11</v>
      </c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>
      <c r="B14" s="27">
        <v>41976</v>
      </c>
      <c r="C14" s="28" t="s">
        <v>62</v>
      </c>
      <c r="D14" s="28"/>
      <c r="E14" s="28">
        <v>1</v>
      </c>
      <c r="F14" s="32">
        <v>0</v>
      </c>
      <c r="G14" s="30">
        <v>60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180</v>
      </c>
      <c r="K14" s="6">
        <f>E$4-J14</f>
        <v>1820</v>
      </c>
      <c r="L14" s="7">
        <f t="shared" si="1"/>
        <v>103</v>
      </c>
      <c r="M14" s="4">
        <f t="shared" ref="M14:M50" si="4">G14</f>
        <v>60</v>
      </c>
      <c r="N14" s="89">
        <f t="shared" ref="N14:N50" si="5">IF(L14=0,"",(M14/L14))</f>
        <v>0.58252427184466016</v>
      </c>
      <c r="O14" s="90"/>
      <c r="P14" s="31"/>
      <c r="Q14" s="28">
        <v>0</v>
      </c>
      <c r="R14" s="28">
        <v>0</v>
      </c>
      <c r="S14" s="28">
        <v>0</v>
      </c>
      <c r="T14" s="177"/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>
      <c r="B15" s="27">
        <v>41978</v>
      </c>
      <c r="C15" s="28" t="s">
        <v>65</v>
      </c>
      <c r="D15" s="28"/>
      <c r="E15" s="28">
        <v>2</v>
      </c>
      <c r="F15" s="32">
        <v>0</v>
      </c>
      <c r="G15" s="30">
        <v>129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309</v>
      </c>
      <c r="K15" s="6">
        <f>E$4-J15</f>
        <v>1691</v>
      </c>
      <c r="L15" s="7">
        <f t="shared" si="1"/>
        <v>206</v>
      </c>
      <c r="M15" s="4">
        <f t="shared" si="4"/>
        <v>129</v>
      </c>
      <c r="N15" s="89">
        <f t="shared" si="5"/>
        <v>0.62621359223300976</v>
      </c>
      <c r="O15" s="90"/>
      <c r="P15" s="31"/>
      <c r="Q15" s="46">
        <v>0</v>
      </c>
      <c r="R15" s="46">
        <v>0</v>
      </c>
      <c r="S15" s="46">
        <v>0</v>
      </c>
      <c r="T15" s="174"/>
      <c r="U15" s="175"/>
      <c r="V15" s="175"/>
      <c r="W15" s="17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4"/>
      <c r="AR15" s="175"/>
      <c r="AS15" s="175"/>
      <c r="AT15" s="176"/>
    </row>
    <row r="16" spans="2:46" ht="15" customHeight="1">
      <c r="B16" s="9">
        <v>41978</v>
      </c>
      <c r="C16" s="33" t="s">
        <v>61</v>
      </c>
      <c r="D16" s="48"/>
      <c r="E16" s="48">
        <v>1</v>
      </c>
      <c r="F16" s="10">
        <v>0</v>
      </c>
      <c r="G16" s="11">
        <v>66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375</v>
      </c>
      <c r="K16" s="6">
        <f t="shared" ref="K16:K50" si="8">E$4-J16</f>
        <v>1625</v>
      </c>
      <c r="L16" s="7">
        <f t="shared" si="1"/>
        <v>103</v>
      </c>
      <c r="M16" s="4">
        <f t="shared" si="4"/>
        <v>66</v>
      </c>
      <c r="N16" s="89">
        <f t="shared" ref="N16:N18" si="9">IF(L16=0,"",(M16/L16))</f>
        <v>0.64077669902912626</v>
      </c>
      <c r="O16" s="90"/>
      <c r="P16" s="31"/>
      <c r="Q16" s="46">
        <v>0</v>
      </c>
      <c r="R16" s="46">
        <v>0</v>
      </c>
      <c r="S16" s="46">
        <v>0</v>
      </c>
      <c r="T16" s="177" t="s">
        <v>66</v>
      </c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>
      <c r="B17" s="9">
        <v>41979</v>
      </c>
      <c r="C17" s="34" t="s">
        <v>61</v>
      </c>
      <c r="D17" s="48"/>
      <c r="E17" s="48">
        <v>3</v>
      </c>
      <c r="F17" s="10">
        <v>0</v>
      </c>
      <c r="G17" s="11">
        <v>45</v>
      </c>
      <c r="H17" s="4" t="e">
        <f>IF(G17="","",(IF(#REF!=0,"",(#REF!*G17*#REF!))))</f>
        <v>#REF!</v>
      </c>
      <c r="I17" s="5">
        <f t="shared" si="0"/>
        <v>5</v>
      </c>
      <c r="J17" s="6">
        <f>SUM(G$12:G17)</f>
        <v>420</v>
      </c>
      <c r="K17" s="6">
        <f t="shared" si="8"/>
        <v>1580</v>
      </c>
      <c r="L17" s="7">
        <f t="shared" si="1"/>
        <v>309</v>
      </c>
      <c r="M17" s="4">
        <f t="shared" si="4"/>
        <v>45</v>
      </c>
      <c r="N17" s="89">
        <f t="shared" si="9"/>
        <v>0.14563106796116504</v>
      </c>
      <c r="O17" s="90"/>
      <c r="P17" s="31"/>
      <c r="Q17" s="46">
        <v>2</v>
      </c>
      <c r="R17" s="46">
        <v>1</v>
      </c>
      <c r="S17" s="46">
        <v>0</v>
      </c>
      <c r="T17" s="177" t="s">
        <v>67</v>
      </c>
      <c r="U17" s="178"/>
      <c r="V17" s="178"/>
      <c r="W17" s="179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>
      <c r="B18" s="9">
        <v>41981</v>
      </c>
      <c r="C18" s="49" t="s">
        <v>61</v>
      </c>
      <c r="D18" s="48"/>
      <c r="E18" s="48">
        <v>4</v>
      </c>
      <c r="F18" s="10">
        <v>0</v>
      </c>
      <c r="G18" s="11">
        <v>300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720</v>
      </c>
      <c r="K18" s="6">
        <f t="shared" si="8"/>
        <v>1280</v>
      </c>
      <c r="L18" s="7">
        <f t="shared" si="1"/>
        <v>412</v>
      </c>
      <c r="M18" s="4">
        <f t="shared" si="4"/>
        <v>300</v>
      </c>
      <c r="N18" s="89">
        <f t="shared" si="9"/>
        <v>0.72815533980582525</v>
      </c>
      <c r="O18" s="90"/>
      <c r="P18" s="31"/>
      <c r="Q18" s="46">
        <v>0</v>
      </c>
      <c r="R18" s="46">
        <v>0</v>
      </c>
      <c r="S18" s="46">
        <v>0</v>
      </c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41981</v>
      </c>
      <c r="C19" s="49" t="s">
        <v>62</v>
      </c>
      <c r="D19" s="47"/>
      <c r="E19" s="46">
        <v>8</v>
      </c>
      <c r="F19" s="46">
        <v>0</v>
      </c>
      <c r="G19" s="11">
        <v>480</v>
      </c>
      <c r="H19" s="4"/>
      <c r="I19" s="5">
        <f t="shared" si="0"/>
        <v>8</v>
      </c>
      <c r="J19" s="6">
        <f>SUM(G$12:G19)</f>
        <v>1200</v>
      </c>
      <c r="K19" s="6">
        <f t="shared" ref="K19:K45" si="11">E$4-J19</f>
        <v>800</v>
      </c>
      <c r="L19" s="7">
        <f t="shared" ref="L19:L45" si="12">IF(G19="",0,$T$12*(I19-F19-Q19))</f>
        <v>824</v>
      </c>
      <c r="M19" s="4">
        <f t="shared" ref="M19:M45" si="13">G19</f>
        <v>480</v>
      </c>
      <c r="N19" s="89">
        <f t="shared" ref="N19" si="14">IF(L19=0,"",(M19/L19))</f>
        <v>0.58252427184466016</v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41982</v>
      </c>
      <c r="C20" s="49" t="s">
        <v>65</v>
      </c>
      <c r="D20" s="47"/>
      <c r="E20" s="46">
        <v>8</v>
      </c>
      <c r="F20" s="10">
        <v>0</v>
      </c>
      <c r="G20" s="11">
        <v>458</v>
      </c>
      <c r="H20" s="4"/>
      <c r="I20" s="5">
        <f t="shared" si="0"/>
        <v>8</v>
      </c>
      <c r="J20" s="6">
        <f>SUM(G$12:G20)</f>
        <v>1658</v>
      </c>
      <c r="K20" s="6">
        <f t="shared" si="11"/>
        <v>342</v>
      </c>
      <c r="L20" s="7">
        <f t="shared" si="12"/>
        <v>824</v>
      </c>
      <c r="M20" s="4">
        <f t="shared" si="13"/>
        <v>458</v>
      </c>
      <c r="N20" s="89">
        <f t="shared" ref="N20:N49" si="15">IF(L20=0,"",(M20/L20))</f>
        <v>0.55582524271844658</v>
      </c>
      <c r="O20" s="90"/>
      <c r="P20" s="31"/>
      <c r="Q20" s="46">
        <v>0</v>
      </c>
      <c r="R20" s="46">
        <v>0</v>
      </c>
      <c r="S20" s="46">
        <v>0</v>
      </c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>
        <v>41982</v>
      </c>
      <c r="C21" s="49" t="s">
        <v>62</v>
      </c>
      <c r="D21" s="47"/>
      <c r="E21" s="28">
        <v>8</v>
      </c>
      <c r="F21" s="32">
        <v>0</v>
      </c>
      <c r="G21" s="30">
        <v>540</v>
      </c>
      <c r="H21" s="4"/>
      <c r="I21" s="5">
        <f t="shared" si="0"/>
        <v>8</v>
      </c>
      <c r="J21" s="6">
        <f>SUM(G$12:G21)</f>
        <v>2198</v>
      </c>
      <c r="K21" s="6">
        <f t="shared" si="11"/>
        <v>-198</v>
      </c>
      <c r="L21" s="7">
        <f t="shared" si="12"/>
        <v>824</v>
      </c>
      <c r="M21" s="4">
        <f t="shared" si="13"/>
        <v>540</v>
      </c>
      <c r="N21" s="89">
        <f t="shared" si="15"/>
        <v>0.65533980582524276</v>
      </c>
      <c r="O21" s="90"/>
      <c r="P21" s="31"/>
      <c r="Q21" s="46">
        <v>0</v>
      </c>
      <c r="R21" s="46">
        <v>0</v>
      </c>
      <c r="S21" s="46">
        <v>0</v>
      </c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41985</v>
      </c>
      <c r="C22" s="49" t="s">
        <v>68</v>
      </c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2198</v>
      </c>
      <c r="K22" s="6">
        <f t="shared" si="11"/>
        <v>-198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>
        <v>2</v>
      </c>
      <c r="T22" s="97" t="s">
        <v>69</v>
      </c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2198</v>
      </c>
      <c r="K23" s="6">
        <f t="shared" si="11"/>
        <v>-198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7" t="s">
        <v>70</v>
      </c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2198</v>
      </c>
      <c r="K24" s="6">
        <f t="shared" si="11"/>
        <v>-198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1" t="s">
        <v>71</v>
      </c>
      <c r="U24" s="92"/>
      <c r="V24" s="92"/>
      <c r="W24" s="9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2198</v>
      </c>
      <c r="K25" s="6">
        <f t="shared" si="11"/>
        <v>-198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1"/>
      <c r="U25" s="92"/>
      <c r="V25" s="92"/>
      <c r="W25" s="93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2198</v>
      </c>
      <c r="K26" s="6">
        <f t="shared" si="11"/>
        <v>-198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2198</v>
      </c>
      <c r="K27" s="6">
        <f t="shared" si="11"/>
        <v>-198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2198</v>
      </c>
      <c r="K28" s="6">
        <f t="shared" si="11"/>
        <v>-198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2198</v>
      </c>
      <c r="K29" s="6">
        <f t="shared" si="11"/>
        <v>-198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1"/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2198</v>
      </c>
      <c r="K30" s="6">
        <f t="shared" si="11"/>
        <v>-198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1"/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2198</v>
      </c>
      <c r="K31" s="6">
        <f t="shared" si="11"/>
        <v>-198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2198</v>
      </c>
      <c r="K32" s="6">
        <f t="shared" si="11"/>
        <v>-198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2198</v>
      </c>
      <c r="K33" s="6">
        <f t="shared" si="11"/>
        <v>-198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2198</v>
      </c>
      <c r="K34" s="6">
        <f t="shared" si="11"/>
        <v>-198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2198</v>
      </c>
      <c r="K35" s="6">
        <f t="shared" ref="K35:K41" si="17">E$4-J35</f>
        <v>-198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2198</v>
      </c>
      <c r="K36" s="6">
        <f t="shared" si="17"/>
        <v>-198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2198</v>
      </c>
      <c r="K37" s="6">
        <f t="shared" si="17"/>
        <v>-198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2198</v>
      </c>
      <c r="K38" s="6">
        <f t="shared" si="17"/>
        <v>-198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1"/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2198</v>
      </c>
      <c r="K39" s="6">
        <f t="shared" si="17"/>
        <v>-198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2198</v>
      </c>
      <c r="K40" s="6">
        <f t="shared" si="17"/>
        <v>-198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2198</v>
      </c>
      <c r="K41" s="6">
        <f t="shared" si="17"/>
        <v>-198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2198</v>
      </c>
      <c r="K42" s="6">
        <f t="shared" si="11"/>
        <v>-198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2198</v>
      </c>
      <c r="K43" s="6">
        <f t="shared" si="11"/>
        <v>-198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2198</v>
      </c>
      <c r="K44" s="6">
        <f t="shared" si="11"/>
        <v>-198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2198</v>
      </c>
      <c r="K45" s="6">
        <f t="shared" si="11"/>
        <v>-198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2198</v>
      </c>
      <c r="K46" s="6">
        <f t="shared" ref="K46:K49" si="23">E$4-J46</f>
        <v>-198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2198</v>
      </c>
      <c r="K47" s="6">
        <f t="shared" si="23"/>
        <v>-198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2198</v>
      </c>
      <c r="K48" s="6">
        <f t="shared" si="23"/>
        <v>-198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2198</v>
      </c>
      <c r="K49" s="6">
        <f t="shared" si="23"/>
        <v>-198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2198</v>
      </c>
      <c r="K50" s="6">
        <f t="shared" si="8"/>
        <v>-198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36.5</v>
      </c>
      <c r="F51" s="56">
        <f>SUM(F13:F50)</f>
        <v>3</v>
      </c>
      <c r="G51" s="56">
        <f>SUM(G13:G50)</f>
        <v>2198</v>
      </c>
      <c r="H51" s="57"/>
      <c r="I51" s="56">
        <f>SUM(I13:I50)</f>
        <v>41.5</v>
      </c>
      <c r="J51" s="58">
        <f>J50</f>
        <v>2198</v>
      </c>
      <c r="K51" s="58">
        <f>K50</f>
        <v>-198</v>
      </c>
      <c r="L51" s="59">
        <f>SUM(L13:L50)</f>
        <v>3759.5</v>
      </c>
      <c r="M51" s="57">
        <f>SUM(M13:M50)</f>
        <v>2198</v>
      </c>
      <c r="N51" s="202">
        <f>IF(L51&lt;&gt;0,SUM(M51/L51),"")</f>
        <v>0.58465221439021142</v>
      </c>
      <c r="O51" s="203"/>
      <c r="P51" s="60"/>
      <c r="Q51" s="56">
        <f>SUM(Q13:Q50)</f>
        <v>2</v>
      </c>
      <c r="R51" s="59"/>
      <c r="S51" s="59">
        <f>SUM(S13:S50)</f>
        <v>6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>
      <c r="B52" s="105" t="s">
        <v>58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100" t="s">
        <v>40</v>
      </c>
      <c r="C55" s="101"/>
      <c r="D55" s="101"/>
      <c r="E55" s="101"/>
      <c r="F55" s="121">
        <v>2201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2</v>
      </c>
      <c r="M55" s="125">
        <v>41976</v>
      </c>
      <c r="N55" s="122"/>
      <c r="O55" s="182">
        <v>0.3888888888888889</v>
      </c>
      <c r="P55" s="119"/>
      <c r="Q55" s="119"/>
      <c r="R55" s="183" t="s">
        <v>63</v>
      </c>
      <c r="S55" s="119"/>
      <c r="T55" s="183" t="s">
        <v>64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2</v>
      </c>
      <c r="AJ55" s="121"/>
      <c r="AK55" s="122"/>
      <c r="AL55" s="182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100" t="s">
        <v>43</v>
      </c>
      <c r="C56" s="101"/>
      <c r="D56" s="101"/>
      <c r="E56" s="101"/>
      <c r="F56" s="121">
        <f>SUM(S23+S37+S51)</f>
        <v>6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2198</v>
      </c>
      <c r="G59" s="171"/>
      <c r="H59" s="18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2015-01-06T20:17:29Z</dcterms:modified>
</cp:coreProperties>
</file>