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<sst xmlns="http://schemas.openxmlformats.org/spreadsheetml/2006/main" count="147" uniqueCount="74">
  <si>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</si>
  <si>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</si>
  <si>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</si>
  <si>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</si>
  <si>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</si>
  <si>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</si>
  <si>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</si>
  <si>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</si>
  <si>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</si>
  <si>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</si>
  <si>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</si>
  <si>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</si>
  <si>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</si>
  <si>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</si>
  <si>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</si>
  <si>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</si>
  <si>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</si>
  <si>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</si>
  <si>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</si>
  <si>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</si>
  <si>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</si>
  <si>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</si>
  <si>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</si>
  <si>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</si>
  <si>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</si>
  <si>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</si>
  <si>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</si>
  <si>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</si>
  <si>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</si>
  <si>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</si>
  <si>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</si>
  <si>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</si>
  <si>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</si>
  <si>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</si>
  <si>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</si>
  <si>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</si>
  <si>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</si>
  <si>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</si>
  <si>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</si>
  <si>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</si>
  <si>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</si>
  <si>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</si>
  <si>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</si>
  <si>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</si>
  <si>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</si>
  <si>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</si>
  <si>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</si>
  <si>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</si>
  <si>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</si>
  <si>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</si>
  <si>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</si>
  <si>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</si>
  <si>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</si>
  <si>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</si>
  <si>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</si>
  <si>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</si>
  <si>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</si>
  <si>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</si>
  <si>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</si>
  <si>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</si>
  <si>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</si>
  <si>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</si>
  <si>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</si>
  <si>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209-64BK</t>
  </si>
  <si>
    <t>A02002-0022</t>
  </si>
  <si>
    <t>J</t>
  </si>
  <si>
    <t>MP</t>
  </si>
  <si>
    <t xml:space="preserve">Routing:   HOLD AT MACH     </t>
  </si>
  <si>
    <t>745 PM</t>
  </si>
  <si>
    <t xml:space="preserve">YES </t>
  </si>
  <si>
    <t>???</t>
  </si>
  <si>
    <t>3/8 NPT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</si>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</sst>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C32" sqref="C32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 x14ac:dyDescent="0.3">
      <c r="B2" s="151" t="s">
        <v>24</v>
      </c>
      <c r="C2" s="152"/>
      <c r="D2" s="21"/>
      <c r="E2" s="153" t="s">
        <v>63</v>
      </c>
      <c r="F2" s="154"/>
      <c r="G2" s="155"/>
      <c r="H2" s="22"/>
      <c r="I2" s="2"/>
      <c r="J2" s="149" t="s">
        <v>0</v>
      </c>
      <c r="K2" s="150"/>
      <c r="L2" s="23" t="s">
        <v>65</v>
      </c>
      <c r="M2" s="22"/>
      <c r="N2" s="22"/>
      <c r="O2" s="22"/>
      <c r="P2" s="22"/>
      <c r="Q2" s="22"/>
      <c r="R2" s="193" t="s">
        <v>45</v>
      </c>
      <c r="S2" s="194"/>
      <c r="T2" s="195"/>
      <c r="U2" s="149">
        <v>452520274</v>
      </c>
      <c r="V2" s="152"/>
      <c r="W2" s="187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 x14ac:dyDescent="0.3">
      <c r="B3" s="151" t="s">
        <v>22</v>
      </c>
      <c r="C3" s="152"/>
      <c r="D3" s="24"/>
      <c r="E3" s="153">
        <v>369294</v>
      </c>
      <c r="F3" s="154"/>
      <c r="G3" s="155"/>
      <c r="H3" s="22"/>
      <c r="I3" s="25"/>
      <c r="J3" s="149" t="s">
        <v>25</v>
      </c>
      <c r="K3" s="150"/>
      <c r="L3" s="149" t="s">
        <v>64</v>
      </c>
      <c r="M3" s="152"/>
      <c r="N3" s="152"/>
      <c r="O3" s="150"/>
      <c r="P3" s="22"/>
      <c r="Q3" s="22"/>
      <c r="R3" s="196"/>
      <c r="S3" s="197"/>
      <c r="T3" s="198"/>
      <c r="U3" s="149"/>
      <c r="V3" s="152"/>
      <c r="W3" s="187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 x14ac:dyDescent="0.3">
      <c r="B4" s="214" t="s">
        <v>23</v>
      </c>
      <c r="C4" s="195"/>
      <c r="D4" s="24"/>
      <c r="E4" s="193">
        <v>800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 x14ac:dyDescent="0.35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 x14ac:dyDescent="0.3">
      <c r="B12" s="168" t="s">
        <v>61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800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7</v>
      </c>
      <c r="W12" s="55">
        <f>U12/V12</f>
        <v>0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42098</v>
      </c>
      <c r="C13" s="30" t="s">
        <v>66</v>
      </c>
      <c r="D13" s="30"/>
      <c r="E13" s="30">
        <v>0</v>
      </c>
      <c r="F13" s="77">
        <v>4</v>
      </c>
      <c r="G13" s="32">
        <v>0</v>
      </c>
      <c r="H13" s="4"/>
      <c r="I13" s="5"/>
      <c r="J13" s="6">
        <f>SUM(G$12:G13)</f>
        <v>0</v>
      </c>
      <c r="K13" s="6">
        <f>E$4-J13</f>
        <v>800</v>
      </c>
      <c r="L13" s="7">
        <f t="shared" ref="L13:L23" si="0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3">
      <c r="B14" s="29">
        <v>42129</v>
      </c>
      <c r="C14" s="30" t="s">
        <v>66</v>
      </c>
      <c r="D14" s="30"/>
      <c r="E14" s="30">
        <v>2.5</v>
      </c>
      <c r="F14" s="78">
        <v>3</v>
      </c>
      <c r="G14" s="32">
        <v>200</v>
      </c>
      <c r="H14" s="4"/>
      <c r="I14" s="5"/>
      <c r="J14" s="6">
        <f>SUM(G$12:G14)</f>
        <v>200</v>
      </c>
      <c r="K14" s="6">
        <f>E$4-J14</f>
        <v>600</v>
      </c>
      <c r="L14" s="7">
        <f t="shared" si="0"/>
        <v>0</v>
      </c>
      <c r="M14" s="4">
        <f t="shared" ref="M14:M23" si="3">G14</f>
        <v>200</v>
      </c>
      <c r="N14" s="111" t="str">
        <f t="shared" ref="N14:N23" si="4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>
        <v>42130</v>
      </c>
      <c r="C15" s="30" t="s">
        <v>66</v>
      </c>
      <c r="D15" s="30"/>
      <c r="E15" s="30">
        <v>8</v>
      </c>
      <c r="F15" s="78">
        <v>0</v>
      </c>
      <c r="G15" s="32">
        <v>621</v>
      </c>
      <c r="H15" s="4"/>
      <c r="I15" s="5"/>
      <c r="J15" s="6">
        <f>SUM(G$12:G15)</f>
        <v>821</v>
      </c>
      <c r="K15" s="6">
        <f>E$4-J15</f>
        <v>-21</v>
      </c>
      <c r="L15" s="7">
        <f t="shared" si="0"/>
        <v>0</v>
      </c>
      <c r="M15" s="4">
        <f t="shared" si="3"/>
        <v>621</v>
      </c>
      <c r="N15" s="111" t="str">
        <f t="shared" si="4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821</v>
      </c>
      <c r="K16" s="6">
        <f t="shared" ref="K16:K24" si="8">E$4-J16</f>
        <v>-21</v>
      </c>
      <c r="L16" s="7">
        <f t="shared" si="0"/>
        <v>0</v>
      </c>
      <c r="M16" s="4">
        <f t="shared" si="3"/>
        <v>0</v>
      </c>
      <c r="N16" s="111" t="str">
        <f t="shared" si="4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821</v>
      </c>
      <c r="K17" s="6">
        <f t="shared" ref="K17" si="11">E$4-J17</f>
        <v>-21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821</v>
      </c>
      <c r="K18" s="6">
        <f t="shared" ref="K18:K20" si="17">E$4-J18</f>
        <v>-21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821</v>
      </c>
      <c r="K19" s="6">
        <f t="shared" si="17"/>
        <v>-21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821</v>
      </c>
      <c r="K20" s="6">
        <f t="shared" si="17"/>
        <v>-21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821</v>
      </c>
      <c r="K21" s="6">
        <f t="shared" si="8"/>
        <v>-21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821</v>
      </c>
      <c r="K22" s="6">
        <f t="shared" si="8"/>
        <v>-21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821</v>
      </c>
      <c r="K23" s="6">
        <f t="shared" si="8"/>
        <v>-21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 x14ac:dyDescent="0.3">
      <c r="B24" s="127" t="s">
        <v>20</v>
      </c>
      <c r="C24" s="128"/>
      <c r="D24" s="52"/>
      <c r="E24" s="62">
        <f>SUM(E13:E23)</f>
        <v>10.5</v>
      </c>
      <c r="F24" s="62">
        <f>SUM(F13:F23)</f>
        <v>7</v>
      </c>
      <c r="G24" s="62">
        <f>SUM(G13:G23)</f>
        <v>821</v>
      </c>
      <c r="H24" s="81"/>
      <c r="I24" s="62">
        <f t="shared" si="7"/>
        <v>17.5</v>
      </c>
      <c r="J24" s="82">
        <f>J23</f>
        <v>821</v>
      </c>
      <c r="K24" s="82">
        <f t="shared" si="8"/>
        <v>-21</v>
      </c>
      <c r="L24" s="83">
        <f>SUM(L13:L23)</f>
        <v>0</v>
      </c>
      <c r="M24" s="81">
        <f>SUM(M13:M23)</f>
        <v>821</v>
      </c>
      <c r="N24" s="125" t="e">
        <f>SUM(M24/L24)</f>
        <v>#DIV/0!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" thickBot="1" x14ac:dyDescent="0.35">
      <c r="B25" s="165" t="s">
        <v>67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800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2.5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42137</v>
      </c>
      <c r="C27" s="60" t="s">
        <v>66</v>
      </c>
      <c r="D27" s="8"/>
      <c r="E27" s="30">
        <v>0</v>
      </c>
      <c r="F27" s="31">
        <v>2.5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0</v>
      </c>
      <c r="K27" s="6">
        <f>E$4-J27</f>
        <v>800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113"/>
      <c r="U27" s="114"/>
      <c r="V27" s="114"/>
      <c r="W27" s="11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113"/>
      <c r="AR27" s="114"/>
      <c r="AS27" s="114"/>
      <c r="AT27" s="115"/>
    </row>
    <row r="28" spans="2:46" ht="15" customHeight="1" x14ac:dyDescent="0.3">
      <c r="B28" s="9">
        <v>42138</v>
      </c>
      <c r="C28" s="60" t="s">
        <v>66</v>
      </c>
      <c r="D28" s="8"/>
      <c r="E28" s="30">
        <v>4</v>
      </c>
      <c r="F28" s="34">
        <v>0</v>
      </c>
      <c r="G28" s="32">
        <v>400</v>
      </c>
      <c r="H28" s="4" t="e">
        <f>IF(G28="","",(IF(#REF!=0,"",(#REF!*G28*#REF!))))</f>
        <v>#REF!</v>
      </c>
      <c r="I28" s="7"/>
      <c r="J28" s="6">
        <f>SUM(G$26:G28)</f>
        <v>400</v>
      </c>
      <c r="K28" s="6">
        <f>E$4-J28</f>
        <v>400</v>
      </c>
      <c r="L28" s="7">
        <f t="shared" si="24"/>
        <v>0</v>
      </c>
      <c r="M28" s="4">
        <f t="shared" ref="M28:M37" si="27">G28</f>
        <v>400</v>
      </c>
      <c r="N28" s="111" t="str">
        <f t="shared" ref="N28:N37" si="28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10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>
        <v>42139</v>
      </c>
      <c r="C29" s="60" t="s">
        <v>66</v>
      </c>
      <c r="D29" s="58"/>
      <c r="E29" s="58">
        <v>4</v>
      </c>
      <c r="F29" s="58">
        <v>0</v>
      </c>
      <c r="G29" s="10">
        <v>421</v>
      </c>
      <c r="H29" s="4"/>
      <c r="I29" s="7">
        <f t="shared" ref="I29:I31" si="31">IF(G29="","",(SUM(E29+F29+Q29)))</f>
        <v>4</v>
      </c>
      <c r="J29" s="6">
        <f>SUM(G$26:G29)</f>
        <v>821</v>
      </c>
      <c r="K29" s="6">
        <f t="shared" ref="K29:K31" si="32">E$4-J29</f>
        <v>-21</v>
      </c>
      <c r="L29" s="7">
        <f t="shared" ref="L29:L31" si="33">IF(G29="",0,T$26*(I29-F29-Q29))</f>
        <v>0</v>
      </c>
      <c r="M29" s="4">
        <f t="shared" ref="M29:M31" si="34">G29</f>
        <v>421</v>
      </c>
      <c r="N29" s="111" t="str">
        <f t="shared" ref="N29:N31" si="35">IF(L29=0,"",(M29/L29))</f>
        <v/>
      </c>
      <c r="O29" s="112"/>
      <c r="P29" s="33"/>
      <c r="Q29" s="58">
        <v>0</v>
      </c>
      <c r="R29" s="58">
        <v>0</v>
      </c>
      <c r="S29" s="58">
        <v>15</v>
      </c>
      <c r="T29" s="113">
        <v>11</v>
      </c>
      <c r="U29" s="114"/>
      <c r="V29" s="114"/>
      <c r="W29" s="11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821</v>
      </c>
      <c r="K30" s="6">
        <f t="shared" si="32"/>
        <v>-21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13" t="s">
        <v>72</v>
      </c>
      <c r="U30" s="114"/>
      <c r="V30" s="114"/>
      <c r="W30" s="115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821</v>
      </c>
      <c r="K31" s="6">
        <f t="shared" si="32"/>
        <v>-21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 t="s">
        <v>73</v>
      </c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821</v>
      </c>
      <c r="K32" s="6">
        <f t="shared" ref="K32" si="39">E$4-J32</f>
        <v>-21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821</v>
      </c>
      <c r="K33" s="6">
        <f>E$4-J33</f>
        <v>-21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821</v>
      </c>
      <c r="K34" s="6">
        <f t="shared" ref="K34:K38" si="45">E$4-J34</f>
        <v>-21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821</v>
      </c>
      <c r="K35" s="6">
        <f t="shared" si="45"/>
        <v>-21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821</v>
      </c>
      <c r="K36" s="6">
        <f t="shared" si="45"/>
        <v>-21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821</v>
      </c>
      <c r="K37" s="6">
        <f t="shared" si="45"/>
        <v>-21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7" t="s">
        <v>20</v>
      </c>
      <c r="C38" s="128"/>
      <c r="D38" s="53"/>
      <c r="E38" s="63">
        <f t="shared" ref="E38:F38" si="47">SUM(E27:E37)</f>
        <v>8</v>
      </c>
      <c r="F38" s="63">
        <f t="shared" si="47"/>
        <v>2.5</v>
      </c>
      <c r="G38" s="63">
        <f>SUM(G27:G37)</f>
        <v>821</v>
      </c>
      <c r="H38" s="81"/>
      <c r="I38" s="83">
        <f t="shared" ref="I38" si="48">IF(G38="","",(SUM(E38+F38+Q38)))</f>
        <v>10.5</v>
      </c>
      <c r="J38" s="82">
        <f>J37</f>
        <v>821</v>
      </c>
      <c r="K38" s="82">
        <f t="shared" si="45"/>
        <v>-21</v>
      </c>
      <c r="L38" s="83">
        <f>SUM(L27:L37)</f>
        <v>0</v>
      </c>
      <c r="M38" s="81">
        <f>SUM(M27:M37)</f>
        <v>821</v>
      </c>
      <c r="N38" s="125" t="e">
        <f>SUM(M38/L38)</f>
        <v>#DIV/0!</v>
      </c>
      <c r="O38" s="126"/>
      <c r="P38" s="84"/>
      <c r="Q38" s="63">
        <f>SUM(Q27:Q37)</f>
        <v>0</v>
      </c>
      <c r="R38" s="63"/>
      <c r="S38" s="63">
        <f>SUM(S27:S37)</f>
        <v>15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" thickBot="1" x14ac:dyDescent="0.35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 x14ac:dyDescent="0.3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800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 x14ac:dyDescent="0.3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800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 x14ac:dyDescent="0.35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97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 x14ac:dyDescent="0.3">
      <c r="B56" s="137" t="s">
        <v>51</v>
      </c>
      <c r="C56" s="138"/>
      <c r="D56" s="138"/>
      <c r="E56" s="138"/>
      <c r="F56" s="129">
        <v>808</v>
      </c>
      <c r="G56" s="130"/>
      <c r="H56" s="2"/>
      <c r="I56" s="43">
        <v>1</v>
      </c>
      <c r="J56" s="232" t="s">
        <v>43</v>
      </c>
      <c r="K56" s="143"/>
      <c r="L56" s="44">
        <f>SUMIF($R$13:$R$23,1,$Q$13:$Q$50)+SUMIF($R$27:$R$37,1,$Q$27:$Q$37)+SUMIF($R$41:$R$51,1,$Q$41:$Q$51)</f>
        <v>0</v>
      </c>
      <c r="M56" s="146">
        <v>42138</v>
      </c>
      <c r="N56" s="146"/>
      <c r="O56" s="234" t="s">
        <v>68</v>
      </c>
      <c r="P56" s="120"/>
      <c r="Q56" s="120"/>
      <c r="R56" s="119" t="s">
        <v>69</v>
      </c>
      <c r="S56" s="120"/>
      <c r="T56" s="119" t="s">
        <v>70</v>
      </c>
      <c r="U56" s="120"/>
      <c r="V56" s="120" t="s">
        <v>71</v>
      </c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232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45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3">
      <c r="B57" s="137" t="s">
        <v>50</v>
      </c>
      <c r="C57" s="138"/>
      <c r="D57" s="138"/>
      <c r="E57" s="138"/>
      <c r="F57" s="129">
        <f>SUM(S24+S38+S52)</f>
        <v>15</v>
      </c>
      <c r="G57" s="130"/>
      <c r="H57" s="2"/>
      <c r="I57" s="43">
        <v>2</v>
      </c>
      <c r="J57" s="105" t="s">
        <v>14</v>
      </c>
      <c r="K57" s="143"/>
      <c r="L57" s="44">
        <f>SUMIF($R$13:$R$23,2,$Q$13:$Q$50)+SUMIF($R$27:$R$37,2,$Q$27:$Q$37)+SUMIF($R$41:$R$51,2,$Q$41:$Q$51)</f>
        <v>0</v>
      </c>
      <c r="M57" s="146"/>
      <c r="N57" s="146"/>
      <c r="O57" s="119"/>
      <c r="P57" s="120"/>
      <c r="Q57" s="120"/>
      <c r="R57" s="119"/>
      <c r="S57" s="120"/>
      <c r="T57" s="119"/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5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3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 x14ac:dyDescent="0.3">
      <c r="B59" s="139" t="s">
        <v>48</v>
      </c>
      <c r="C59" s="140"/>
      <c r="D59" s="140"/>
      <c r="E59" s="140"/>
      <c r="F59" s="129">
        <f>G38</f>
        <v>821</v>
      </c>
      <c r="G59" s="130"/>
      <c r="H59" s="2"/>
      <c r="I59" s="43">
        <v>4</v>
      </c>
      <c r="J59" s="105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5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821</v>
      </c>
      <c r="G60" s="227"/>
      <c r="H60" s="66"/>
      <c r="I60" s="102" t="s">
        <v>62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2015-05-15T12:17:58Z</cp:lastPrinted>
  <dcterms:created xsi:type="dcterms:W3CDTF">2014-06-10T19:48:08Z</dcterms:created>
  <dcterms:modified xsi:type="dcterms:W3CDTF">2015-05-29T18:01:02Z</dcterms:modified>
</cp:coreProperties>
</file>