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<sst xmlns="http://schemas.openxmlformats.org/spreadsheetml/2006/main" count="150" uniqueCount="79">
  <si>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</si>
  <si>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</si>
  <si>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</si>
  <si>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</si>
  <si>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</si>
  <si>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</si>
  <si>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</si>
  <si>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</si>
  <si>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</si>
  <si>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</si>
  <si>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</si>
  <si>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</si>
  <si>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</si>
  <si>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</si>
  <si>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</si>
  <si>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</si>
  <si>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</si>
  <si>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</si>
  <si>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</si>
  <si>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</si>
  <si>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</si>
  <si>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</si>
  <si>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</si>
  <si>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</si>
  <si>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</si>
  <si>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</si>
  <si>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</si>
  <si>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</si>
  <si>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</si>
  <si>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</si>
  <si>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</si>
  <si>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</si>
  <si>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</si>
  <si>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</si>
  <si>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</si>
  <si>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</si>
  <si>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</si>
  <si>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</si>
  <si>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</si>
  <si>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</si>
  <si>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</si>
  <si>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</si>
  <si>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</si>
  <si>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</si>
  <si>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</si>
  <si>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</si>
  <si>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</si>
  <si>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</si>
  <si>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</si>
  <si>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</si>
  <si>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</si>
  <si>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</si>
  <si>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</si>
  <si>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</si>
  <si>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</si>
  <si>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</si>
  <si>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</si>
  <si>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</si>
  <si>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</si>
  <si>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</si>
  <si>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</si>
  <si>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AP5003</t>
  </si>
  <si>
    <t>AP5003-10</t>
  </si>
  <si>
    <t>Machine #  B/S17</t>
  </si>
  <si>
    <t>B</t>
  </si>
  <si>
    <t>MP</t>
  </si>
  <si>
    <t>845 a</t>
  </si>
  <si>
    <t>yes</t>
  </si>
  <si>
    <t>ok</t>
  </si>
  <si>
    <t>JM</t>
  </si>
  <si>
    <t xml:space="preserve">Routing:    wash &amp; pack    </t>
  </si>
  <si>
    <t>JT</t>
  </si>
  <si>
    <t>Orientation</t>
  </si>
  <si>
    <t>MR</t>
  </si>
  <si>
    <t>Tap problem</t>
  </si>
  <si>
    <t>MK</t>
  </si>
  <si>
    <t>JOB OUT</t>
  </si>
  <si>
    <t>NO PARTS AT MACH-MR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</si>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</sst>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3" sqref="T13:W1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25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>
        <v>354186</v>
      </c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25">
      <c r="B3" s="147" t="s">
        <v>22</v>
      </c>
      <c r="C3" s="148"/>
      <c r="D3" s="24"/>
      <c r="E3" s="149">
        <v>363458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25">
      <c r="B4" s="210" t="s">
        <v>23</v>
      </c>
      <c r="C4" s="191"/>
      <c r="D4" s="24"/>
      <c r="E4" s="189">
        <v>3000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25">
      <c r="B5" s="225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25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25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5" t="s">
        <v>59</v>
      </c>
      <c r="S9" s="235"/>
      <c r="T9" s="235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5" t="s">
        <v>59</v>
      </c>
      <c r="AP9" s="235"/>
      <c r="AQ9" s="235"/>
      <c r="AR9" s="202"/>
      <c r="AS9" s="203"/>
      <c r="AT9" s="204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25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>
        <v>4</v>
      </c>
      <c r="V12" s="54">
        <f>SUM(F13:F23)</f>
        <v>3</v>
      </c>
      <c r="W12" s="55">
        <f>U12/V12</f>
        <v>1.3333333333333333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42069</v>
      </c>
      <c r="C13" s="30" t="s">
        <v>65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3000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3"/>
      <c r="AR13" s="244"/>
      <c r="AS13" s="244"/>
      <c r="AT13" s="245"/>
    </row>
    <row r="14" spans="2:46" ht="15" customHeight="1" x14ac:dyDescent="0.25">
      <c r="B14" s="29">
        <v>42072</v>
      </c>
      <c r="C14" s="30" t="s">
        <v>69</v>
      </c>
      <c r="D14" s="30"/>
      <c r="E14" s="30">
        <v>2.5</v>
      </c>
      <c r="F14" s="81">
        <v>0</v>
      </c>
      <c r="G14" s="32">
        <v>141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141</v>
      </c>
      <c r="K14" s="6">
        <f>E$4-J14</f>
        <v>2859</v>
      </c>
      <c r="L14" s="7">
        <f t="shared" si="1"/>
        <v>0</v>
      </c>
      <c r="M14" s="4">
        <f t="shared" ref="M14:M23" si="4">G14</f>
        <v>141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7</v>
      </c>
      <c r="T14" s="243">
        <v>11</v>
      </c>
      <c r="U14" s="244"/>
      <c r="V14" s="244"/>
      <c r="W14" s="245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25">
      <c r="B15" s="29">
        <v>42073</v>
      </c>
      <c r="C15" s="30" t="s">
        <v>69</v>
      </c>
      <c r="D15" s="30"/>
      <c r="E15" s="30">
        <v>7</v>
      </c>
      <c r="F15" s="81">
        <v>0</v>
      </c>
      <c r="G15" s="32">
        <v>610</v>
      </c>
      <c r="H15" s="4" t="e">
        <f>IF(G15="","",(IF(#REF!=0,"",(#REF!*G15*#REF!))))</f>
        <v>#REF!</v>
      </c>
      <c r="I15" s="5"/>
      <c r="J15" s="6">
        <f>SUM(G$12:G15)</f>
        <v>751</v>
      </c>
      <c r="K15" s="6">
        <f>E$4-J15</f>
        <v>2249</v>
      </c>
      <c r="L15" s="7">
        <f t="shared" si="1"/>
        <v>0</v>
      </c>
      <c r="M15" s="4">
        <f t="shared" si="4"/>
        <v>610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3</v>
      </c>
      <c r="T15" s="243" t="s">
        <v>78</v>
      </c>
      <c r="U15" s="244"/>
      <c r="V15" s="244"/>
      <c r="W15" s="245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25">
      <c r="B16" s="9">
        <v>42074</v>
      </c>
      <c r="C16" s="35" t="s">
        <v>69</v>
      </c>
      <c r="D16" s="50"/>
      <c r="E16" s="50">
        <v>2</v>
      </c>
      <c r="F16" s="82">
        <v>0</v>
      </c>
      <c r="G16" s="10">
        <v>182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933</v>
      </c>
      <c r="K16" s="6">
        <f t="shared" ref="K16:K24" si="8">E$4-J16</f>
        <v>2067</v>
      </c>
      <c r="L16" s="7">
        <f t="shared" si="1"/>
        <v>0</v>
      </c>
      <c r="M16" s="4">
        <f t="shared" si="4"/>
        <v>182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25">
      <c r="B17" s="9">
        <v>42074</v>
      </c>
      <c r="C17" s="35" t="s">
        <v>71</v>
      </c>
      <c r="D17" s="61"/>
      <c r="E17" s="61">
        <v>4.5</v>
      </c>
      <c r="F17" s="82">
        <v>0</v>
      </c>
      <c r="G17" s="10">
        <v>490</v>
      </c>
      <c r="H17" s="4"/>
      <c r="I17" s="5">
        <f t="shared" ref="I17" si="10">IF(G17="","",(SUM(E17+F17+Q17)))</f>
        <v>6</v>
      </c>
      <c r="J17" s="6">
        <f>SUM(G$12:G17)</f>
        <v>1423</v>
      </c>
      <c r="K17" s="6">
        <f t="shared" ref="K17" si="11">E$4-J17</f>
        <v>1577</v>
      </c>
      <c r="L17" s="7">
        <f t="shared" ref="L17" si="12">IF(G17="",0,$T$12*(I17-F17-Q17))</f>
        <v>0</v>
      </c>
      <c r="M17" s="4">
        <f t="shared" ref="M17" si="13">G17</f>
        <v>490</v>
      </c>
      <c r="N17" s="110" t="str">
        <f t="shared" ref="N17" si="14">IF(L17=0,"",(M17/L17))</f>
        <v/>
      </c>
      <c r="O17" s="111"/>
      <c r="P17" s="33"/>
      <c r="Q17" s="61">
        <v>1.5</v>
      </c>
      <c r="R17" s="61">
        <v>4</v>
      </c>
      <c r="S17" s="61">
        <v>0</v>
      </c>
      <c r="T17" s="107" t="s">
        <v>72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25">
      <c r="B18" s="101">
        <v>42075</v>
      </c>
      <c r="C18" s="59" t="s">
        <v>73</v>
      </c>
      <c r="D18" s="61"/>
      <c r="E18" s="61">
        <v>7</v>
      </c>
      <c r="F18" s="82">
        <v>0</v>
      </c>
      <c r="G18" s="10">
        <v>800</v>
      </c>
      <c r="H18" s="4"/>
      <c r="I18" s="5">
        <f t="shared" ref="I18:I20" si="16">IF(G18="","",(SUM(E18+F18+Q18)))</f>
        <v>7</v>
      </c>
      <c r="J18" s="6">
        <f>SUM(G$12:G18)</f>
        <v>2223</v>
      </c>
      <c r="K18" s="6">
        <f t="shared" ref="K18:K20" si="17">E$4-J18</f>
        <v>777</v>
      </c>
      <c r="L18" s="7">
        <f t="shared" ref="L18:L20" si="18">IF(G18="",0,$T$12*(I18-F18-Q18))</f>
        <v>0</v>
      </c>
      <c r="M18" s="4">
        <f t="shared" ref="M18:M20" si="19">G18</f>
        <v>800</v>
      </c>
      <c r="N18" s="110" t="str">
        <f t="shared" ref="N18:N20" si="20">IF(L18=0,"",(M18/L18))</f>
        <v/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>
        <v>42075</v>
      </c>
      <c r="C19" s="59" t="s">
        <v>65</v>
      </c>
      <c r="D19" s="61"/>
      <c r="E19" s="61">
        <v>0</v>
      </c>
      <c r="F19" s="82">
        <v>1</v>
      </c>
      <c r="G19" s="10">
        <v>0</v>
      </c>
      <c r="H19" s="4"/>
      <c r="I19" s="5">
        <f t="shared" si="16"/>
        <v>1</v>
      </c>
      <c r="J19" s="6">
        <f>SUM(G$12:G19)</f>
        <v>2223</v>
      </c>
      <c r="K19" s="6">
        <f t="shared" si="17"/>
        <v>777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>
        <v>0</v>
      </c>
      <c r="R19" s="61">
        <v>0</v>
      </c>
      <c r="S19" s="61">
        <v>0</v>
      </c>
      <c r="T19" s="107" t="s">
        <v>74</v>
      </c>
      <c r="U19" s="108"/>
      <c r="V19" s="108"/>
      <c r="W19" s="10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>
        <v>42076</v>
      </c>
      <c r="C20" s="59" t="s">
        <v>75</v>
      </c>
      <c r="D20" s="61"/>
      <c r="E20" s="61">
        <v>5.5</v>
      </c>
      <c r="F20" s="82">
        <v>0</v>
      </c>
      <c r="G20" s="10">
        <v>678</v>
      </c>
      <c r="H20" s="4"/>
      <c r="I20" s="5">
        <f t="shared" si="16"/>
        <v>5.5</v>
      </c>
      <c r="J20" s="6">
        <f>SUM(G$12:G20)</f>
        <v>2901</v>
      </c>
      <c r="K20" s="6">
        <f t="shared" si="17"/>
        <v>99</v>
      </c>
      <c r="L20" s="7">
        <f t="shared" si="18"/>
        <v>0</v>
      </c>
      <c r="M20" s="4">
        <f t="shared" si="19"/>
        <v>678</v>
      </c>
      <c r="N20" s="110" t="str">
        <f t="shared" si="20"/>
        <v/>
      </c>
      <c r="O20" s="111"/>
      <c r="P20" s="33"/>
      <c r="Q20" s="61">
        <v>0</v>
      </c>
      <c r="R20" s="61">
        <v>0</v>
      </c>
      <c r="S20" s="61">
        <v>0</v>
      </c>
      <c r="T20" s="222" t="s">
        <v>76</v>
      </c>
      <c r="U20" s="223"/>
      <c r="V20" s="223"/>
      <c r="W20" s="224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2901</v>
      </c>
      <c r="K21" s="6">
        <f t="shared" si="8"/>
        <v>99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219" t="s">
        <v>77</v>
      </c>
      <c r="U21" s="220"/>
      <c r="V21" s="220"/>
      <c r="W21" s="22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2901</v>
      </c>
      <c r="K22" s="6">
        <f t="shared" si="8"/>
        <v>99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2901</v>
      </c>
      <c r="K23" s="6">
        <f t="shared" si="8"/>
        <v>99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28.5</v>
      </c>
      <c r="F24" s="62">
        <f>SUM(F13:F23)</f>
        <v>3</v>
      </c>
      <c r="G24" s="62">
        <f>SUM(G13:G23)</f>
        <v>2901</v>
      </c>
      <c r="H24" s="84"/>
      <c r="I24" s="62">
        <f t="shared" si="0"/>
        <v>33</v>
      </c>
      <c r="J24" s="85">
        <f>J23</f>
        <v>2901</v>
      </c>
      <c r="K24" s="85">
        <f t="shared" si="8"/>
        <v>99</v>
      </c>
      <c r="L24" s="86">
        <f>SUM(L13:L23)</f>
        <v>0</v>
      </c>
      <c r="M24" s="84">
        <f>SUM(M13:M23)</f>
        <v>2901</v>
      </c>
      <c r="N24" s="121" t="e">
        <f>SUM(M24/L24)</f>
        <v>#DIV/0!</v>
      </c>
      <c r="O24" s="122"/>
      <c r="P24" s="87"/>
      <c r="Q24" s="86">
        <f>SUM(Q13:Q23)</f>
        <v>1.5</v>
      </c>
      <c r="R24" s="86"/>
      <c r="S24" s="86">
        <f>SUM(S13:S23)</f>
        <v>10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70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6" t="s">
        <v>37</v>
      </c>
      <c r="Z25" s="247"/>
      <c r="AA25" s="247"/>
      <c r="AB25" s="247"/>
      <c r="AC25" s="247"/>
      <c r="AD25" s="248"/>
      <c r="AE25" s="248"/>
      <c r="AF25" s="248"/>
      <c r="AG25" s="248"/>
      <c r="AH25" s="248"/>
      <c r="AI25" s="247"/>
      <c r="AJ25" s="247"/>
      <c r="AK25" s="247"/>
      <c r="AL25" s="247"/>
      <c r="AM25" s="247"/>
      <c r="AN25" s="247"/>
      <c r="AO25" s="247"/>
      <c r="AP25" s="247"/>
      <c r="AQ25" s="248"/>
      <c r="AR25" s="248"/>
      <c r="AS25" s="248"/>
      <c r="AT25" s="249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6"/>
      <c r="U27" s="237"/>
      <c r="V27" s="237"/>
      <c r="W27" s="23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6"/>
      <c r="AR27" s="237"/>
      <c r="AS27" s="237"/>
      <c r="AT27" s="238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40" t="s">
        <v>42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2"/>
      <c r="X53" s="100"/>
      <c r="Y53" s="240" t="s">
        <v>42</v>
      </c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2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>
        <v>2877</v>
      </c>
      <c r="G56" s="126"/>
      <c r="H56" s="2"/>
      <c r="I56" s="43">
        <v>1</v>
      </c>
      <c r="J56" s="234" t="s">
        <v>43</v>
      </c>
      <c r="K56" s="139"/>
      <c r="L56" s="44">
        <f>SUMIF($R$13:$R$23,1,$Q$13:$Q$50)+SUMIF($R$27:$R$37,1,$Q$27:$Q$37)+SUMIF($R$41:$R$51,1,$Q$41:$Q$51)</f>
        <v>0</v>
      </c>
      <c r="M56" s="142">
        <v>42070</v>
      </c>
      <c r="N56" s="142"/>
      <c r="O56" s="239" t="s">
        <v>66</v>
      </c>
      <c r="P56" s="116"/>
      <c r="Q56" s="116"/>
      <c r="R56" s="115" t="s">
        <v>67</v>
      </c>
      <c r="S56" s="116"/>
      <c r="T56" s="115" t="s">
        <v>68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4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50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10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1.5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1.5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6" t="s">
        <v>47</v>
      </c>
      <c r="C60" s="227"/>
      <c r="D60" s="227"/>
      <c r="E60" s="227"/>
      <c r="F60" s="228">
        <f>G24</f>
        <v>2901</v>
      </c>
      <c r="G60" s="229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30"/>
      <c r="C61" s="230"/>
      <c r="D61" s="230"/>
      <c r="E61" s="230"/>
      <c r="F61" s="231"/>
      <c r="G61" s="231"/>
    </row>
  </sheetData>
  <mergeCells count="362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2015-03-23T20:53:07Z</cp:lastPrinted>
  <dcterms:created xsi:type="dcterms:W3CDTF">2014-06-10T19:48:08Z</dcterms:created>
  <dcterms:modified xsi:type="dcterms:W3CDTF">2015-03-23T20:53:42Z</dcterms:modified>
</cp:coreProperties>
</file>