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0" i="51" s="1"/>
  <c r="K20" i="51" s="1"/>
  <c r="H19" i="51"/>
  <c r="H21" i="51"/>
  <c r="M21" i="51" s="1"/>
  <c r="H23" i="51"/>
  <c r="M23" i="51" s="1"/>
  <c r="H25" i="51"/>
  <c r="M25" i="51" s="1"/>
  <c r="H27" i="51"/>
  <c r="H15" i="51"/>
  <c r="J16" i="51" s="1"/>
  <c r="K16" i="51" s="1"/>
  <c r="I41" i="51"/>
  <c r="M16" i="51"/>
  <c r="M19" i="51"/>
  <c r="N19" i="51" s="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40" i="51" l="1"/>
  <c r="K40" i="51" s="1"/>
  <c r="J33" i="51"/>
  <c r="K33" i="51" s="1"/>
  <c r="J18" i="51"/>
  <c r="K18" i="51" s="1"/>
  <c r="J17" i="51"/>
  <c r="K17" i="51" s="1"/>
  <c r="J35" i="51"/>
  <c r="K35" i="51" s="1"/>
  <c r="M17" i="51"/>
  <c r="N17" i="51" s="1"/>
  <c r="J32" i="51"/>
  <c r="K32" i="51" s="1"/>
  <c r="J15" i="51"/>
  <c r="H41" i="51"/>
  <c r="AF14" i="51" s="1"/>
  <c r="AH34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28" i="51"/>
  <c r="K28" i="51" s="1"/>
  <c r="J23" i="51"/>
  <c r="K23" i="51" s="1"/>
  <c r="J22" i="51"/>
  <c r="K22" i="51" s="1"/>
  <c r="J24" i="51"/>
  <c r="K24" i="51" s="1"/>
  <c r="J37" i="51"/>
  <c r="K37" i="51" s="1"/>
  <c r="J38" i="51"/>
  <c r="K38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F41" i="51" l="1"/>
  <c r="BD14" i="51" s="1"/>
  <c r="BD41" i="51" s="1"/>
  <c r="CB14" i="51" s="1"/>
  <c r="J41" i="51"/>
  <c r="AH14" i="51" s="1"/>
  <c r="AH35" i="51"/>
  <c r="AH20" i="51"/>
  <c r="AH18" i="51"/>
  <c r="AH27" i="51"/>
  <c r="AH23" i="51"/>
  <c r="AH24" i="51"/>
  <c r="AH38" i="5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BF32" i="51"/>
  <c r="BF15" i="51"/>
  <c r="BF18" i="51"/>
  <c r="BF17" i="51"/>
  <c r="BF22" i="51"/>
  <c r="BF36" i="51"/>
  <c r="BF40" i="51"/>
  <c r="BF41" i="51" s="1"/>
  <c r="CD14" i="51" s="1"/>
  <c r="BF29" i="51"/>
  <c r="BF24" i="51"/>
  <c r="BF39" i="51"/>
  <c r="BF23" i="51"/>
  <c r="BF26" i="51"/>
  <c r="BF35" i="51"/>
  <c r="BF19" i="51"/>
  <c r="BF16" i="51"/>
  <c r="BF28" i="51"/>
  <c r="BF30" i="51"/>
  <c r="BF38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7" i="51" l="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<sst xmlns="http://schemas.openxmlformats.org/spreadsheetml/2006/main" count="317" uniqueCount="90">
  <si>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</si>
  <si>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</si>
  <si>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</si>
  <si>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</si>
  <si>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</si>
  <si>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</si>
  <si>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</si>
  <si>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</si>
  <si>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</si>
  <si>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</si>
  <si>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</si>
  <si>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</si>
  <si>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</si>
  <si>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</si>
  <si>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</si>
  <si>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</si>
  <si>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</si>
  <si>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</si>
  <si>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</si>
  <si>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</si>
  <si>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</si>
  <si>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</si>
  <si>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</si>
  <si>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</si>
  <si>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</si>
  <si>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</si>
  <si>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</si>
  <si>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</si>
  <si>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</si>
  <si>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</si>
  <si>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</si>
  <si>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</si>
  <si>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</si>
  <si>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</si>
  <si>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</si>
  <si>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</si>
  <si>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</si>
  <si>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</si>
  <si>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</si>
  <si>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</si>
  <si>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</si>
  <si>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</si>
  <si>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</si>
  <si>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</si>
  <si>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</si>
  <si>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</si>
  <si>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</si>
  <si>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</si>
  <si>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</si>
  <si>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</si>
  <si>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</si>
  <si>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</si>
  <si>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</si>
  <si>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</si>
  <si>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</si>
  <si>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</si>
  <si>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</si>
  <si>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</si>
  <si>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</si>
  <si>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</si>
  <si>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</si>
  <si>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</si>
  <si>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</si>
  <si>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</si>
  <si>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</si>
  <si>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</si>
  <si>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</si>
  <si>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</si>
  <si>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</si>
  <si>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</si>
  <si>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</si>
  <si>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</si>
  <si>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</si>
  <si>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</si>
  <si>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</si>
  <si>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</si>
  <si>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B3211-1</t>
  </si>
  <si>
    <t>A02002-0026</t>
  </si>
  <si>
    <t>ROUTING: WASH &amp; PACK DEPT</t>
  </si>
  <si>
    <t xml:space="preserve">Standard      </t>
  </si>
  <si>
    <t>B&amp;S 18</t>
  </si>
  <si>
    <t>MP</t>
  </si>
  <si>
    <t xml:space="preserve">C </t>
  </si>
  <si>
    <t>630AM</t>
  </si>
  <si>
    <t>YES</t>
  </si>
  <si>
    <t>OK</t>
  </si>
  <si>
    <t>VG</t>
  </si>
  <si>
    <t>Meeting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</si>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</sst>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80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12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B&amp;S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12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B&amp;S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12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B&amp;S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12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82</v>
      </c>
      <c r="K4" s="4"/>
      <c r="L4" s="81" t="s">
        <v>27</v>
      </c>
      <c r="M4" s="50">
        <v>25.27</v>
      </c>
      <c r="N4" s="376" t="s">
        <v>14</v>
      </c>
      <c r="O4" s="377"/>
      <c r="P4" s="315">
        <f>IF(M6="","",(ROUNDUP((C10*M8/M4/M6),0)*M6))</f>
        <v>20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6.5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 xml:space="preserve">C </v>
      </c>
      <c r="AI4" s="4"/>
      <c r="AJ4" s="81" t="s">
        <v>27</v>
      </c>
      <c r="AK4" s="104">
        <f>IF($M$4="","",$M$4)</f>
        <v>25.27</v>
      </c>
      <c r="AL4" s="376" t="s">
        <v>14</v>
      </c>
      <c r="AM4" s="377"/>
      <c r="AN4" s="315">
        <f>IF($P$4="","",$P$4)</f>
        <v>20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6.5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 xml:space="preserve">C </v>
      </c>
      <c r="BG4" s="4"/>
      <c r="BH4" s="81" t="s">
        <v>27</v>
      </c>
      <c r="BI4" s="104">
        <f>IF($M$4="","",$M$4)</f>
        <v>25.27</v>
      </c>
      <c r="BJ4" s="376" t="s">
        <v>14</v>
      </c>
      <c r="BK4" s="377"/>
      <c r="BL4" s="315">
        <f>IF($P$4="","",$P$4)</f>
        <v>20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6.5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 xml:space="preserve">C </v>
      </c>
      <c r="CE4" s="4"/>
      <c r="CF4" s="81" t="s">
        <v>27</v>
      </c>
      <c r="CG4" s="104">
        <f>IF($M$4="","",$M$4)</f>
        <v>25.27</v>
      </c>
      <c r="CH4" s="376" t="s">
        <v>14</v>
      </c>
      <c r="CI4" s="377"/>
      <c r="CJ4" s="315">
        <f>IF($P$4="","",$P$4)</f>
        <v>20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6.5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48</v>
      </c>
      <c r="K6" s="4"/>
      <c r="L6" s="82" t="s">
        <v>65</v>
      </c>
      <c r="M6" s="50">
        <v>1</v>
      </c>
      <c r="N6" s="345" t="s">
        <v>75</v>
      </c>
      <c r="O6" s="346"/>
      <c r="P6" s="392">
        <f>IF(S6="","",S6-CA41)</f>
        <v>-1</v>
      </c>
      <c r="Q6" s="393"/>
      <c r="R6" s="21"/>
      <c r="S6" s="177">
        <f>IF($M$6="","",(ROUNDUP(($C$10*$M$8/$M$4/$M$6),0)))</f>
        <v>20</v>
      </c>
      <c r="T6" s="7"/>
      <c r="U6" s="348" t="s">
        <v>19</v>
      </c>
      <c r="V6" s="349"/>
      <c r="W6" s="349"/>
      <c r="X6" s="127">
        <f>IF(X4="","",(X2/X4))</f>
        <v>1.8461538461538463</v>
      </c>
      <c r="Y6" s="29"/>
      <c r="Z6" s="77" t="s">
        <v>58</v>
      </c>
      <c r="AA6" s="340" t="str">
        <f>IF($C$6="","",$C$6)</f>
        <v>B3211-1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48</v>
      </c>
      <c r="AI6" s="4"/>
      <c r="AJ6" s="82" t="s">
        <v>65</v>
      </c>
      <c r="AK6" s="104">
        <f>IF($M$6="","",$M$6)</f>
        <v>1</v>
      </c>
      <c r="AL6" s="345" t="s">
        <v>75</v>
      </c>
      <c r="AM6" s="346"/>
      <c r="AN6" s="392">
        <f>IF($P$6="","",$P$6)</f>
        <v>-1</v>
      </c>
      <c r="AO6" s="393"/>
      <c r="AP6" s="21"/>
      <c r="AQ6" s="177">
        <f>S6</f>
        <v>20</v>
      </c>
      <c r="AR6" s="7"/>
      <c r="AS6" s="348" t="s">
        <v>19</v>
      </c>
      <c r="AT6" s="349"/>
      <c r="AU6" s="349"/>
      <c r="AV6" s="88">
        <f>IF($X$6="","",$X$6)</f>
        <v>1.8461538461538463</v>
      </c>
      <c r="AW6" s="29"/>
      <c r="AX6" s="77" t="s">
        <v>58</v>
      </c>
      <c r="AY6" s="340" t="str">
        <f>IF($C$6="","",$C$6)</f>
        <v>B3211-1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48</v>
      </c>
      <c r="BG6" s="4"/>
      <c r="BH6" s="82" t="s">
        <v>65</v>
      </c>
      <c r="BI6" s="104">
        <f>IF($M$6="","",$M$6)</f>
        <v>1</v>
      </c>
      <c r="BJ6" s="345" t="s">
        <v>75</v>
      </c>
      <c r="BK6" s="346"/>
      <c r="BL6" s="315">
        <f>IF($P$6="","",$P$6)</f>
        <v>-1</v>
      </c>
      <c r="BM6" s="347"/>
      <c r="BN6" s="21"/>
      <c r="BO6" s="177">
        <f>S6</f>
        <v>20</v>
      </c>
      <c r="BP6" s="7"/>
      <c r="BQ6" s="348" t="s">
        <v>19</v>
      </c>
      <c r="BR6" s="349"/>
      <c r="BS6" s="349"/>
      <c r="BT6" s="88">
        <f>IF($X$6="","",$X$6)</f>
        <v>1.8461538461538463</v>
      </c>
      <c r="BU6" s="29"/>
      <c r="BV6" s="77" t="s">
        <v>58</v>
      </c>
      <c r="BW6" s="340" t="str">
        <f>IF($C$6="","",$C$6)</f>
        <v>B3211-1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48</v>
      </c>
      <c r="CE6" s="4"/>
      <c r="CF6" s="82" t="s">
        <v>65</v>
      </c>
      <c r="CG6" s="104">
        <f>IF($M$6="","",$M$6)</f>
        <v>1</v>
      </c>
      <c r="CH6" s="345" t="s">
        <v>75</v>
      </c>
      <c r="CI6" s="346"/>
      <c r="CJ6" s="315">
        <f>IF($P$6="","",$P$6)</f>
        <v>-1</v>
      </c>
      <c r="CK6" s="347"/>
      <c r="CL6" s="21"/>
      <c r="CM6" s="177">
        <f>S6</f>
        <v>20</v>
      </c>
      <c r="CN6" s="7"/>
      <c r="CO6" s="348" t="s">
        <v>19</v>
      </c>
      <c r="CP6" s="349"/>
      <c r="CQ6" s="349"/>
      <c r="CR6" s="88">
        <f>IF($X$6="","",$X$6)</f>
        <v>1.8461538461538463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375261</v>
      </c>
      <c r="D8" s="390"/>
      <c r="E8" s="391"/>
      <c r="F8" s="384"/>
      <c r="G8" s="385"/>
      <c r="H8" s="311" t="s">
        <v>79</v>
      </c>
      <c r="I8" s="312"/>
      <c r="J8" s="179">
        <v>60</v>
      </c>
      <c r="K8" s="28"/>
      <c r="L8" s="81" t="s">
        <v>28</v>
      </c>
      <c r="M8" s="56">
        <v>0.35510000000000003</v>
      </c>
      <c r="N8" s="313" t="s">
        <v>29</v>
      </c>
      <c r="O8" s="314"/>
      <c r="P8" s="315">
        <f>IF(M8="","",M4/M8)</f>
        <v>71.163052661222181</v>
      </c>
      <c r="Q8" s="316"/>
      <c r="R8" s="28"/>
      <c r="S8" s="411" t="s">
        <v>78</v>
      </c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375261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60</v>
      </c>
      <c r="AI8" s="28"/>
      <c r="AJ8" s="81" t="s">
        <v>28</v>
      </c>
      <c r="AK8" s="105">
        <f>IF($M$8="","",$M$8)</f>
        <v>0.35510000000000003</v>
      </c>
      <c r="AL8" s="313" t="s">
        <v>29</v>
      </c>
      <c r="AM8" s="314"/>
      <c r="AN8" s="315">
        <f>IF($P$8="","",$P$8)</f>
        <v>71.163052661222181</v>
      </c>
      <c r="AO8" s="316"/>
      <c r="AP8" s="28"/>
      <c r="AQ8" s="317" t="str">
        <f>IF($S$8="","",$S$8)</f>
        <v>ROUTING: WASH &amp; PACK DEPT</v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375261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60</v>
      </c>
      <c r="BG8" s="28"/>
      <c r="BH8" s="81" t="s">
        <v>28</v>
      </c>
      <c r="BI8" s="105">
        <f>IF($M$8="","",$M$8)</f>
        <v>0.35510000000000003</v>
      </c>
      <c r="BJ8" s="313" t="s">
        <v>29</v>
      </c>
      <c r="BK8" s="314"/>
      <c r="BL8" s="315">
        <f>IF($P$8="","",$P$8)</f>
        <v>71.163052661222181</v>
      </c>
      <c r="BM8" s="316"/>
      <c r="BN8" s="28"/>
      <c r="BO8" s="317" t="str">
        <f>IF($S$8="","",$S$8)</f>
        <v>ROUTING: WASH &amp; PACK DEPT</v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375261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60</v>
      </c>
      <c r="CE8" s="28"/>
      <c r="CF8" s="81" t="s">
        <v>28</v>
      </c>
      <c r="CG8" s="105">
        <f>IF($M$8="","",$M$8)</f>
        <v>0.35510000000000003</v>
      </c>
      <c r="CH8" s="313" t="s">
        <v>29</v>
      </c>
      <c r="CI8" s="314"/>
      <c r="CJ8" s="315">
        <f>IF($P$8="","",$P$8)</f>
        <v>71.163052661222181</v>
      </c>
      <c r="CK8" s="316"/>
      <c r="CL8" s="28"/>
      <c r="CM8" s="317" t="str">
        <f>IF($S$8="","",$S$8)</f>
        <v>ROUTING: WASH &amp; PACK DEPT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1400</v>
      </c>
      <c r="D10" s="447"/>
      <c r="E10" s="448"/>
      <c r="F10" s="382"/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1400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A02002-0026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1400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A02002-0026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1400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A02002-0026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1400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32</v>
      </c>
      <c r="AD14" s="114">
        <f t="shared" ref="AD14:AI14" si="0">F41</f>
        <v>6.5</v>
      </c>
      <c r="AE14" s="115">
        <f t="shared" si="0"/>
        <v>21</v>
      </c>
      <c r="AF14" s="116">
        <f>H41</f>
        <v>1494.4241058856658</v>
      </c>
      <c r="AG14" s="114">
        <f t="shared" si="0"/>
        <v>32.5</v>
      </c>
      <c r="AH14" s="115">
        <f t="shared" si="0"/>
        <v>1494.4241058856658</v>
      </c>
      <c r="AI14" s="115">
        <f t="shared" si="0"/>
        <v>-94.424105885665767</v>
      </c>
      <c r="AJ14" s="117">
        <f>L41</f>
        <v>1536</v>
      </c>
      <c r="AK14" s="64"/>
      <c r="AL14" s="283"/>
      <c r="AM14" s="284"/>
      <c r="AN14" s="285"/>
      <c r="AO14" s="286"/>
      <c r="AP14" s="287"/>
      <c r="AQ14" s="120">
        <f>S41</f>
        <v>0.5</v>
      </c>
      <c r="AR14" s="63"/>
      <c r="AS14" s="117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32</v>
      </c>
      <c r="BB14" s="114">
        <f t="shared" ref="BB14" si="1">AD41</f>
        <v>6.5</v>
      </c>
      <c r="BC14" s="115">
        <f t="shared" ref="BC14" si="2">AE41</f>
        <v>21</v>
      </c>
      <c r="BD14" s="116">
        <f>AF41</f>
        <v>1494.4241058856658</v>
      </c>
      <c r="BE14" s="114">
        <f t="shared" ref="BE14" si="3">AG41</f>
        <v>32.5</v>
      </c>
      <c r="BF14" s="115">
        <f t="shared" ref="BF14" si="4">AH41</f>
        <v>1494.4241058856658</v>
      </c>
      <c r="BG14" s="115">
        <f t="shared" ref="BG14" si="5">AI41</f>
        <v>-94.424105885665767</v>
      </c>
      <c r="BH14" s="117">
        <f>AJ41</f>
        <v>1536</v>
      </c>
      <c r="BI14" s="64"/>
      <c r="BJ14" s="283"/>
      <c r="BK14" s="284"/>
      <c r="BL14" s="285"/>
      <c r="BM14" s="286"/>
      <c r="BN14" s="287"/>
      <c r="BO14" s="120">
        <f>AQ41</f>
        <v>0.5</v>
      </c>
      <c r="BP14" s="63"/>
      <c r="BQ14" s="117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32</v>
      </c>
      <c r="BZ14" s="114">
        <f t="shared" ref="BZ14" si="6">BB41</f>
        <v>6.5</v>
      </c>
      <c r="CA14" s="115">
        <f t="shared" ref="CA14" si="7">BC41</f>
        <v>21</v>
      </c>
      <c r="CB14" s="116">
        <f>BD41</f>
        <v>1494.4241058856658</v>
      </c>
      <c r="CC14" s="114">
        <f t="shared" ref="CC14" si="8">BE41</f>
        <v>32.5</v>
      </c>
      <c r="CD14" s="115">
        <f t="shared" ref="CD14" si="9">BF41</f>
        <v>1494.4241058856658</v>
      </c>
      <c r="CE14" s="115">
        <f t="shared" ref="CE14" si="10">BG41</f>
        <v>-94.424105885665767</v>
      </c>
      <c r="CF14" s="117">
        <f>BH41</f>
        <v>1536</v>
      </c>
      <c r="CG14" s="64"/>
      <c r="CH14" s="283"/>
      <c r="CI14" s="284"/>
      <c r="CJ14" s="285"/>
      <c r="CK14" s="286"/>
      <c r="CL14" s="287"/>
      <c r="CM14" s="120">
        <f>BO41</f>
        <v>0.5</v>
      </c>
      <c r="CN14" s="63"/>
      <c r="CO14" s="117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42202</v>
      </c>
      <c r="C15" s="158" t="s">
        <v>81</v>
      </c>
      <c r="D15" s="159">
        <v>27829</v>
      </c>
      <c r="E15" s="159">
        <v>0</v>
      </c>
      <c r="F15" s="160">
        <v>2.5</v>
      </c>
      <c r="G15" s="161">
        <v>0</v>
      </c>
      <c r="H15" s="100">
        <f>IF(G15="","",(IF($P$8=0,"",($P$8*G15*$M$6))))</f>
        <v>0</v>
      </c>
      <c r="I15" s="97">
        <f>IF(G15="","",(SUM(E15+F15+S15)))</f>
        <v>2.5</v>
      </c>
      <c r="J15" s="98">
        <f>SUM(H$14:H15)</f>
        <v>0</v>
      </c>
      <c r="K15" s="98">
        <f t="shared" ref="K15:K40" si="11">C$10-J15</f>
        <v>1400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/>
      <c r="Q15" s="400"/>
      <c r="R15" s="401"/>
      <c r="S15" s="173">
        <v>0</v>
      </c>
      <c r="T15" s="172">
        <v>0</v>
      </c>
      <c r="U15" s="172">
        <v>0</v>
      </c>
      <c r="V15" s="462"/>
      <c r="W15" s="463"/>
      <c r="X15" s="463"/>
      <c r="Y15" s="46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1494.4241058856658</v>
      </c>
      <c r="AI15" s="98">
        <f>C$10-AH15</f>
        <v>-94.424105885665767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1494.4241058856658</v>
      </c>
      <c r="BG15" s="98">
        <f>$C$10-BF15</f>
        <v>-94.424105885665767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1494.4241058856658</v>
      </c>
      <c r="CE15" s="98">
        <f>$C$10-CD15</f>
        <v>-94.424105885665767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42205</v>
      </c>
      <c r="C16" s="158" t="s">
        <v>81</v>
      </c>
      <c r="D16" s="159">
        <v>27829</v>
      </c>
      <c r="E16" s="159">
        <v>0</v>
      </c>
      <c r="F16" s="162">
        <v>4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4</v>
      </c>
      <c r="J16" s="98">
        <f>SUM(H$14:H16)</f>
        <v>0</v>
      </c>
      <c r="K16" s="98">
        <f t="shared" si="11"/>
        <v>1400</v>
      </c>
      <c r="L16" s="99">
        <f t="shared" ref="L16:L40" si="14">IF(G16="",0,$J$6*(I16-F16-S16))</f>
        <v>0</v>
      </c>
      <c r="M16" s="100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3">
        <v>0</v>
      </c>
      <c r="T16" s="172">
        <v>0</v>
      </c>
      <c r="U16" s="172">
        <v>0</v>
      </c>
      <c r="V16" s="402"/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1494.4241058856658</v>
      </c>
      <c r="AI16" s="98">
        <f t="shared" ref="AI16:AI40" si="19">C$10-AH16</f>
        <v>-94.424105885665767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1494.4241058856658</v>
      </c>
      <c r="BG16" s="98">
        <f t="shared" ref="BG16:BG40" si="25">$C$10-BF16</f>
        <v>-94.424105885665767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1494.4241058856658</v>
      </c>
      <c r="CE16" s="98">
        <f t="shared" ref="CE16:CE40" si="31">$C$10-CD16</f>
        <v>-94.424105885665767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42206</v>
      </c>
      <c r="C17" s="158" t="s">
        <v>81</v>
      </c>
      <c r="D17" s="159">
        <v>27829</v>
      </c>
      <c r="E17" s="159">
        <v>8</v>
      </c>
      <c r="F17" s="162">
        <v>0</v>
      </c>
      <c r="G17" s="161">
        <v>5</v>
      </c>
      <c r="H17" s="100">
        <f t="shared" si="12"/>
        <v>355.81526330611092</v>
      </c>
      <c r="I17" s="97">
        <f t="shared" si="13"/>
        <v>8.5</v>
      </c>
      <c r="J17" s="98">
        <f>SUM(H$14:H17)</f>
        <v>355.81526330611092</v>
      </c>
      <c r="K17" s="98">
        <f t="shared" si="11"/>
        <v>1044.1847366938891</v>
      </c>
      <c r="L17" s="99">
        <f t="shared" si="14"/>
        <v>384</v>
      </c>
      <c r="M17" s="100">
        <f t="shared" si="15"/>
        <v>355.81526330611092</v>
      </c>
      <c r="N17" s="259">
        <f t="shared" si="16"/>
        <v>0.92660224819299719</v>
      </c>
      <c r="O17" s="260"/>
      <c r="P17" s="399"/>
      <c r="Q17" s="400"/>
      <c r="R17" s="401"/>
      <c r="S17" s="170">
        <v>0.5</v>
      </c>
      <c r="T17" s="171">
        <v>4</v>
      </c>
      <c r="U17" s="171">
        <v>0</v>
      </c>
      <c r="V17" s="264" t="s">
        <v>87</v>
      </c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1494.4241058856658</v>
      </c>
      <c r="AI17" s="98">
        <f t="shared" si="19"/>
        <v>-94.424105885665767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1494.4241058856658</v>
      </c>
      <c r="BG17" s="98">
        <f t="shared" si="25"/>
        <v>-94.424105885665767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1494.4241058856658</v>
      </c>
      <c r="CE17" s="98">
        <f t="shared" si="31"/>
        <v>-94.424105885665767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>
        <v>42207</v>
      </c>
      <c r="C18" s="164" t="s">
        <v>81</v>
      </c>
      <c r="D18" s="153">
        <v>27829</v>
      </c>
      <c r="E18" s="153">
        <v>8</v>
      </c>
      <c r="F18" s="155">
        <v>0</v>
      </c>
      <c r="G18" s="156">
        <v>6</v>
      </c>
      <c r="H18" s="100">
        <f t="shared" si="12"/>
        <v>426.97831596733306</v>
      </c>
      <c r="I18" s="97">
        <f t="shared" si="13"/>
        <v>8</v>
      </c>
      <c r="J18" s="98">
        <f>SUM(H$14:H18)</f>
        <v>782.79357927344404</v>
      </c>
      <c r="K18" s="98">
        <f t="shared" si="11"/>
        <v>617.20642072655596</v>
      </c>
      <c r="L18" s="99">
        <f t="shared" si="14"/>
        <v>384</v>
      </c>
      <c r="M18" s="100">
        <f t="shared" si="15"/>
        <v>426.97831596733306</v>
      </c>
      <c r="N18" s="259">
        <f t="shared" si="16"/>
        <v>1.1119226978315966</v>
      </c>
      <c r="O18" s="260"/>
      <c r="P18" s="399"/>
      <c r="Q18" s="400"/>
      <c r="R18" s="401"/>
      <c r="S18" s="170">
        <v>0</v>
      </c>
      <c r="T18" s="171">
        <v>0</v>
      </c>
      <c r="U18" s="171">
        <v>0</v>
      </c>
      <c r="V18" s="264"/>
      <c r="W18" s="265"/>
      <c r="X18" s="265"/>
      <c r="Y18" s="26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1494.4241058856658</v>
      </c>
      <c r="AI18" s="98">
        <f t="shared" si="19"/>
        <v>-94.424105885665767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1494.4241058856658</v>
      </c>
      <c r="BG18" s="98">
        <f t="shared" si="25"/>
        <v>-94.424105885665767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1494.4241058856658</v>
      </c>
      <c r="CE18" s="98">
        <f t="shared" si="31"/>
        <v>-94.424105885665767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>
        <v>42208</v>
      </c>
      <c r="C19" s="165" t="s">
        <v>81</v>
      </c>
      <c r="D19" s="153">
        <v>27829</v>
      </c>
      <c r="E19" s="153">
        <v>8</v>
      </c>
      <c r="F19" s="155">
        <v>0</v>
      </c>
      <c r="G19" s="156">
        <v>5</v>
      </c>
      <c r="H19" s="100">
        <f t="shared" si="12"/>
        <v>355.81526330611092</v>
      </c>
      <c r="I19" s="97">
        <f t="shared" si="13"/>
        <v>8</v>
      </c>
      <c r="J19" s="98">
        <f>SUM(H$14:H19)</f>
        <v>1138.6088425795549</v>
      </c>
      <c r="K19" s="98">
        <f t="shared" si="11"/>
        <v>261.3911574204451</v>
      </c>
      <c r="L19" s="99">
        <f t="shared" si="14"/>
        <v>384</v>
      </c>
      <c r="M19" s="100">
        <f t="shared" si="15"/>
        <v>355.81526330611092</v>
      </c>
      <c r="N19" s="259">
        <f t="shared" si="16"/>
        <v>0.92660224819299719</v>
      </c>
      <c r="O19" s="260"/>
      <c r="P19" s="399"/>
      <c r="Q19" s="400"/>
      <c r="R19" s="401"/>
      <c r="S19" s="170">
        <v>0</v>
      </c>
      <c r="T19" s="171">
        <v>0</v>
      </c>
      <c r="U19" s="171">
        <v>0</v>
      </c>
      <c r="V19" s="465"/>
      <c r="W19" s="466"/>
      <c r="X19" s="466"/>
      <c r="Y19" s="46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1494.4241058856658</v>
      </c>
      <c r="AI19" s="98">
        <f t="shared" si="19"/>
        <v>-94.424105885665767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1494.4241058856658</v>
      </c>
      <c r="BG19" s="98">
        <f t="shared" si="25"/>
        <v>-94.424105885665767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1494.4241058856658</v>
      </c>
      <c r="CE19" s="98">
        <f t="shared" si="31"/>
        <v>-94.424105885665767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>
        <v>42209</v>
      </c>
      <c r="C20" s="154" t="s">
        <v>81</v>
      </c>
      <c r="D20" s="153">
        <v>27829</v>
      </c>
      <c r="E20" s="153">
        <v>8</v>
      </c>
      <c r="F20" s="155">
        <v>0</v>
      </c>
      <c r="G20" s="156">
        <v>5</v>
      </c>
      <c r="H20" s="100">
        <f t="shared" si="12"/>
        <v>355.81526330611092</v>
      </c>
      <c r="I20" s="97">
        <f t="shared" si="13"/>
        <v>8</v>
      </c>
      <c r="J20" s="98">
        <f>SUM(H$14:H20)</f>
        <v>1494.4241058856658</v>
      </c>
      <c r="K20" s="98">
        <f t="shared" si="11"/>
        <v>-94.424105885665767</v>
      </c>
      <c r="L20" s="99">
        <f t="shared" si="14"/>
        <v>384</v>
      </c>
      <c r="M20" s="100">
        <f t="shared" si="15"/>
        <v>355.81526330611092</v>
      </c>
      <c r="N20" s="259">
        <f t="shared" si="16"/>
        <v>0.92660224819299719</v>
      </c>
      <c r="O20" s="260"/>
      <c r="P20" s="399"/>
      <c r="Q20" s="400"/>
      <c r="R20" s="401"/>
      <c r="S20" s="170">
        <v>0</v>
      </c>
      <c r="T20" s="171">
        <v>0</v>
      </c>
      <c r="U20" s="171">
        <v>0</v>
      </c>
      <c r="V20" s="465" t="s">
        <v>88</v>
      </c>
      <c r="W20" s="466"/>
      <c r="X20" s="466"/>
      <c r="Y20" s="467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1494.4241058856658</v>
      </c>
      <c r="AI20" s="98">
        <f t="shared" si="19"/>
        <v>-94.424105885665767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1494.4241058856658</v>
      </c>
      <c r="BG20" s="98">
        <f t="shared" si="25"/>
        <v>-94.424105885665767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1494.4241058856658</v>
      </c>
      <c r="CE20" s="98">
        <f t="shared" si="31"/>
        <v>-94.424105885665767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1494.4241058856658</v>
      </c>
      <c r="K21" s="98">
        <f t="shared" si="11"/>
        <v>-94.424105885665767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 t="s">
        <v>89</v>
      </c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1494.4241058856658</v>
      </c>
      <c r="AI21" s="98">
        <f t="shared" si="19"/>
        <v>-94.424105885665767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1494.4241058856658</v>
      </c>
      <c r="BG21" s="98">
        <f t="shared" si="25"/>
        <v>-94.424105885665767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1494.4241058856658</v>
      </c>
      <c r="CE21" s="98">
        <f t="shared" si="31"/>
        <v>-94.424105885665767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1494.4241058856658</v>
      </c>
      <c r="K22" s="98">
        <f t="shared" si="11"/>
        <v>-94.424105885665767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1494.4241058856658</v>
      </c>
      <c r="AI22" s="98">
        <f t="shared" si="19"/>
        <v>-94.424105885665767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1494.4241058856658</v>
      </c>
      <c r="BG22" s="98">
        <f t="shared" si="25"/>
        <v>-94.424105885665767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1494.4241058856658</v>
      </c>
      <c r="CE22" s="98">
        <f t="shared" si="31"/>
        <v>-94.424105885665767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1494.4241058856658</v>
      </c>
      <c r="K23" s="98">
        <f t="shared" si="11"/>
        <v>-94.424105885665767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1494.4241058856658</v>
      </c>
      <c r="AI23" s="98">
        <f t="shared" si="19"/>
        <v>-94.424105885665767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1494.4241058856658</v>
      </c>
      <c r="BG23" s="98">
        <f t="shared" si="25"/>
        <v>-94.424105885665767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1494.4241058856658</v>
      </c>
      <c r="CE23" s="98">
        <f t="shared" si="31"/>
        <v>-94.424105885665767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1494.4241058856658</v>
      </c>
      <c r="K24" s="98">
        <f t="shared" si="11"/>
        <v>-94.424105885665767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1494.4241058856658</v>
      </c>
      <c r="AI24" s="98">
        <f t="shared" si="19"/>
        <v>-94.424105885665767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1494.4241058856658</v>
      </c>
      <c r="BG24" s="98">
        <f t="shared" si="25"/>
        <v>-94.424105885665767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1494.4241058856658</v>
      </c>
      <c r="CE24" s="98">
        <f t="shared" si="31"/>
        <v>-94.424105885665767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1494.4241058856658</v>
      </c>
      <c r="K25" s="98">
        <f t="shared" si="11"/>
        <v>-94.424105885665767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1494.4241058856658</v>
      </c>
      <c r="AI25" s="98">
        <f t="shared" si="19"/>
        <v>-94.424105885665767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1494.4241058856658</v>
      </c>
      <c r="BG25" s="98">
        <f t="shared" si="25"/>
        <v>-94.424105885665767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1494.4241058856658</v>
      </c>
      <c r="CE25" s="98">
        <f t="shared" si="31"/>
        <v>-94.424105885665767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1494.4241058856658</v>
      </c>
      <c r="K26" s="98">
        <f t="shared" si="11"/>
        <v>-94.424105885665767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1494.4241058856658</v>
      </c>
      <c r="AI26" s="98">
        <f t="shared" si="19"/>
        <v>-94.424105885665767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1494.4241058856658</v>
      </c>
      <c r="BG26" s="98">
        <f t="shared" si="25"/>
        <v>-94.424105885665767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1494.4241058856658</v>
      </c>
      <c r="CE26" s="98">
        <f t="shared" si="31"/>
        <v>-94.424105885665767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1494.4241058856658</v>
      </c>
      <c r="K27" s="98">
        <f t="shared" si="11"/>
        <v>-94.424105885665767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1494.4241058856658</v>
      </c>
      <c r="AI27" s="98">
        <f t="shared" si="19"/>
        <v>-94.424105885665767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1494.4241058856658</v>
      </c>
      <c r="BG27" s="98">
        <f t="shared" si="25"/>
        <v>-94.424105885665767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1494.4241058856658</v>
      </c>
      <c r="CE27" s="98">
        <f t="shared" si="31"/>
        <v>-94.424105885665767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1494.4241058856658</v>
      </c>
      <c r="K28" s="98">
        <f t="shared" si="11"/>
        <v>-94.424105885665767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1494.4241058856658</v>
      </c>
      <c r="AI28" s="98">
        <f t="shared" si="19"/>
        <v>-94.424105885665767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1494.4241058856658</v>
      </c>
      <c r="BG28" s="98">
        <f t="shared" si="25"/>
        <v>-94.424105885665767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1494.4241058856658</v>
      </c>
      <c r="CE28" s="98">
        <f t="shared" si="31"/>
        <v>-94.424105885665767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1494.4241058856658</v>
      </c>
      <c r="K29" s="98">
        <f t="shared" si="11"/>
        <v>-94.424105885665767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1494.4241058856658</v>
      </c>
      <c r="AI29" s="98">
        <f t="shared" si="19"/>
        <v>-94.424105885665767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1494.4241058856658</v>
      </c>
      <c r="BG29" s="98">
        <f t="shared" si="25"/>
        <v>-94.424105885665767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1494.4241058856658</v>
      </c>
      <c r="CE29" s="98">
        <f t="shared" si="31"/>
        <v>-94.424105885665767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1494.4241058856658</v>
      </c>
      <c r="K30" s="98">
        <f t="shared" si="11"/>
        <v>-94.424105885665767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1494.4241058856658</v>
      </c>
      <c r="AI30" s="98">
        <f t="shared" si="19"/>
        <v>-94.424105885665767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1494.4241058856658</v>
      </c>
      <c r="BG30" s="98">
        <f t="shared" si="25"/>
        <v>-94.424105885665767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1494.4241058856658</v>
      </c>
      <c r="CE30" s="98">
        <f t="shared" si="31"/>
        <v>-94.424105885665767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1494.4241058856658</v>
      </c>
      <c r="K31" s="98">
        <f t="shared" si="11"/>
        <v>-94.424105885665767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1494.4241058856658</v>
      </c>
      <c r="AI31" s="98">
        <f t="shared" si="19"/>
        <v>-94.424105885665767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1494.4241058856658</v>
      </c>
      <c r="BG31" s="98">
        <f t="shared" si="25"/>
        <v>-94.424105885665767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1494.4241058856658</v>
      </c>
      <c r="CE31" s="98">
        <f t="shared" si="31"/>
        <v>-94.424105885665767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1494.4241058856658</v>
      </c>
      <c r="K32" s="98">
        <f t="shared" si="11"/>
        <v>-94.424105885665767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1494.4241058856658</v>
      </c>
      <c r="AI32" s="98">
        <f t="shared" si="19"/>
        <v>-94.424105885665767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1494.4241058856658</v>
      </c>
      <c r="BG32" s="98">
        <f t="shared" si="25"/>
        <v>-94.424105885665767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1494.4241058856658</v>
      </c>
      <c r="CE32" s="98">
        <f t="shared" si="31"/>
        <v>-94.424105885665767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1494.4241058856658</v>
      </c>
      <c r="K33" s="98">
        <f t="shared" si="11"/>
        <v>-94.424105885665767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1494.4241058856658</v>
      </c>
      <c r="AI33" s="98">
        <f t="shared" si="19"/>
        <v>-94.424105885665767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1494.4241058856658</v>
      </c>
      <c r="BG33" s="98">
        <f t="shared" si="25"/>
        <v>-94.424105885665767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1494.4241058856658</v>
      </c>
      <c r="CE33" s="98">
        <f t="shared" si="31"/>
        <v>-94.424105885665767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1494.4241058856658</v>
      </c>
      <c r="K34" s="98">
        <f t="shared" si="11"/>
        <v>-94.424105885665767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1494.4241058856658</v>
      </c>
      <c r="AI34" s="98">
        <f t="shared" si="19"/>
        <v>-94.424105885665767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1494.4241058856658</v>
      </c>
      <c r="BG34" s="98">
        <f t="shared" si="25"/>
        <v>-94.424105885665767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1494.4241058856658</v>
      </c>
      <c r="CE34" s="98">
        <f t="shared" si="31"/>
        <v>-94.424105885665767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1494.4241058856658</v>
      </c>
      <c r="K35" s="98">
        <f t="shared" si="11"/>
        <v>-94.424105885665767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1494.4241058856658</v>
      </c>
      <c r="AI35" s="98">
        <f t="shared" si="19"/>
        <v>-94.424105885665767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1494.4241058856658</v>
      </c>
      <c r="BG35" s="98">
        <f t="shared" si="25"/>
        <v>-94.424105885665767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1494.4241058856658</v>
      </c>
      <c r="CE35" s="98">
        <f t="shared" si="31"/>
        <v>-94.424105885665767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1494.4241058856658</v>
      </c>
      <c r="K36" s="98">
        <f t="shared" si="11"/>
        <v>-94.424105885665767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1494.4241058856658</v>
      </c>
      <c r="AI36" s="98">
        <f t="shared" si="19"/>
        <v>-94.424105885665767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1494.4241058856658</v>
      </c>
      <c r="BG36" s="98">
        <f t="shared" si="25"/>
        <v>-94.424105885665767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1494.4241058856658</v>
      </c>
      <c r="CE36" s="98">
        <f t="shared" si="31"/>
        <v>-94.424105885665767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1494.4241058856658</v>
      </c>
      <c r="K37" s="98">
        <f t="shared" si="11"/>
        <v>-94.424105885665767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1494.4241058856658</v>
      </c>
      <c r="AI37" s="98">
        <f t="shared" si="19"/>
        <v>-94.424105885665767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1494.4241058856658</v>
      </c>
      <c r="BG37" s="98">
        <f t="shared" si="25"/>
        <v>-94.424105885665767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1494.4241058856658</v>
      </c>
      <c r="CE37" s="98">
        <f t="shared" si="31"/>
        <v>-94.424105885665767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1494.4241058856658</v>
      </c>
      <c r="K38" s="98">
        <f t="shared" si="11"/>
        <v>-94.424105885665767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1494.4241058856658</v>
      </c>
      <c r="AI38" s="98">
        <f t="shared" si="19"/>
        <v>-94.424105885665767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1494.4241058856658</v>
      </c>
      <c r="BG38" s="98">
        <f t="shared" si="25"/>
        <v>-94.424105885665767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1494.4241058856658</v>
      </c>
      <c r="CE38" s="98">
        <f t="shared" si="31"/>
        <v>-94.424105885665767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1494.4241058856658</v>
      </c>
      <c r="K39" s="98">
        <f t="shared" si="11"/>
        <v>-94.424105885665767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1494.4241058856658</v>
      </c>
      <c r="AI39" s="98">
        <f t="shared" si="19"/>
        <v>-94.424105885665767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1494.4241058856658</v>
      </c>
      <c r="BG39" s="98">
        <f t="shared" si="25"/>
        <v>-94.424105885665767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1494.4241058856658</v>
      </c>
      <c r="CE39" s="98">
        <f t="shared" si="31"/>
        <v>-94.424105885665767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1494.4241058856658</v>
      </c>
      <c r="K40" s="98">
        <f t="shared" si="11"/>
        <v>-94.424105885665767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1494.4241058856658</v>
      </c>
      <c r="AI40" s="98">
        <f t="shared" si="19"/>
        <v>-94.424105885665767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1494.4241058856658</v>
      </c>
      <c r="BG40" s="98">
        <f t="shared" si="25"/>
        <v>-94.424105885665767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1494.4241058856658</v>
      </c>
      <c r="CE40" s="98">
        <f t="shared" si="31"/>
        <v>-94.424105885665767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32</v>
      </c>
      <c r="F41" s="111">
        <f>SUM(F15:F40)</f>
        <v>6.5</v>
      </c>
      <c r="G41" s="112">
        <f>SUM(G15:G40)</f>
        <v>21</v>
      </c>
      <c r="H41" s="113">
        <f>SUM(H15:H40)</f>
        <v>1494.4241058856658</v>
      </c>
      <c r="I41" s="111">
        <f>IF(X4="",0,(SUM(I15:I40)-X4))</f>
        <v>32.5</v>
      </c>
      <c r="J41" s="112">
        <f>J40</f>
        <v>1494.4241058856658</v>
      </c>
      <c r="K41" s="112">
        <f>K40</f>
        <v>-94.424105885665767</v>
      </c>
      <c r="L41" s="111">
        <f>SUM(L15:L40)</f>
        <v>1536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0.5</v>
      </c>
      <c r="T41" s="108"/>
      <c r="U41" s="119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32</v>
      </c>
      <c r="AD41" s="111">
        <f>SUM(AD14:AD40)</f>
        <v>6.5</v>
      </c>
      <c r="AE41" s="112">
        <f>SUM(AE14:AE40)</f>
        <v>21</v>
      </c>
      <c r="AF41" s="113">
        <f>SUM(AF14:AF40)</f>
        <v>1494.4241058856658</v>
      </c>
      <c r="AG41" s="111">
        <f>SUM(AG14:AG40)</f>
        <v>32.5</v>
      </c>
      <c r="AH41" s="112">
        <f>AH40</f>
        <v>1494.4241058856658</v>
      </c>
      <c r="AI41" s="112">
        <f>AI40</f>
        <v>-94.424105885665767</v>
      </c>
      <c r="AJ41" s="111">
        <f>SUM(AJ14:AJ40)</f>
        <v>1536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0.5</v>
      </c>
      <c r="AR41" s="67"/>
      <c r="AS41" s="121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32</v>
      </c>
      <c r="BB41" s="111">
        <f>SUM(BB14:BB40)</f>
        <v>6.5</v>
      </c>
      <c r="BC41" s="112">
        <f>SUM(BC14:BC40)</f>
        <v>21</v>
      </c>
      <c r="BD41" s="113">
        <f>SUM(BD14:BD40)</f>
        <v>1494.4241058856658</v>
      </c>
      <c r="BE41" s="111">
        <f>SUM(BE14:BE40)</f>
        <v>32.5</v>
      </c>
      <c r="BF41" s="112">
        <f>BF40</f>
        <v>1494.4241058856658</v>
      </c>
      <c r="BG41" s="112">
        <f>BG40</f>
        <v>-94.424105885665767</v>
      </c>
      <c r="BH41" s="111">
        <f>SUM(BH14:BH40)</f>
        <v>1536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0.5</v>
      </c>
      <c r="BP41" s="111"/>
      <c r="BQ41" s="121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32</v>
      </c>
      <c r="BZ41" s="111">
        <f>SUM(BZ14:BZ40)</f>
        <v>6.5</v>
      </c>
      <c r="CA41" s="112">
        <f>SUM(CA14:CA40)</f>
        <v>21</v>
      </c>
      <c r="CB41" s="113">
        <f>SUM(CB14:CB40)</f>
        <v>1494.4241058856658</v>
      </c>
      <c r="CC41" s="111">
        <f>SUM(CC14:CC40)</f>
        <v>32.5</v>
      </c>
      <c r="CD41" s="112">
        <f>CD40</f>
        <v>1494.4241058856658</v>
      </c>
      <c r="CE41" s="112">
        <f>CE40</f>
        <v>-94.424105885665767</v>
      </c>
      <c r="CF41" s="111">
        <f>SUM(CF14:CF40)</f>
        <v>1536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0.5</v>
      </c>
      <c r="CN41" s="111"/>
      <c r="CO41" s="121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1536</v>
      </c>
      <c r="E43" s="189" t="s">
        <v>54</v>
      </c>
      <c r="F43" s="189"/>
      <c r="G43" s="190"/>
      <c r="H43" s="78">
        <v>1562</v>
      </c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1536</v>
      </c>
      <c r="AC43" s="189" t="s">
        <v>54</v>
      </c>
      <c r="AD43" s="189"/>
      <c r="AE43" s="190"/>
      <c r="AF43" s="151">
        <f>IF($H$43="","",$H$43)</f>
        <v>1562</v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1536</v>
      </c>
      <c r="BA43" s="189" t="s">
        <v>54</v>
      </c>
      <c r="BB43" s="189"/>
      <c r="BC43" s="190"/>
      <c r="BD43" s="151">
        <f>IF($H$43="","",$H$43)</f>
        <v>1562</v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1536</v>
      </c>
      <c r="BY43" s="189" t="s">
        <v>54</v>
      </c>
      <c r="BZ43" s="189"/>
      <c r="CA43" s="190"/>
      <c r="CB43" s="151">
        <f>IF($H$43="","",$H$43)</f>
        <v>1562</v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0.97293236060264698</v>
      </c>
      <c r="E44" s="182" t="s">
        <v>50</v>
      </c>
      <c r="F44" s="182"/>
      <c r="G44" s="183"/>
      <c r="H44" s="91">
        <v>0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0.97293236060264698</v>
      </c>
      <c r="AC44" s="182" t="s">
        <v>50</v>
      </c>
      <c r="AD44" s="182"/>
      <c r="AE44" s="183"/>
      <c r="AF44" s="91">
        <f>IF($H$44="","",$H$44)</f>
        <v>0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0.97293236060264698</v>
      </c>
      <c r="BA44" s="182" t="s">
        <v>50</v>
      </c>
      <c r="BB44" s="182"/>
      <c r="BC44" s="183"/>
      <c r="BD44" s="91">
        <f>IF($H$44="","",$H$44)</f>
        <v>0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0.97293236060264698</v>
      </c>
      <c r="BY44" s="182" t="s">
        <v>50</v>
      </c>
      <c r="BZ44" s="182"/>
      <c r="CA44" s="183"/>
      <c r="CB44" s="91">
        <f>IF($H$44="","",$H$44)</f>
        <v>0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1494.4241058856658</v>
      </c>
      <c r="E45" s="182" t="s">
        <v>51</v>
      </c>
      <c r="F45" s="182"/>
      <c r="G45" s="183"/>
      <c r="H45" s="91">
        <f>IF(P4="","",(P4*2))</f>
        <v>40</v>
      </c>
      <c r="I45" s="70">
        <v>3</v>
      </c>
      <c r="J45" s="228" t="s">
        <v>34</v>
      </c>
      <c r="K45" s="229"/>
      <c r="L45" s="95">
        <f>$CF$45</f>
        <v>0</v>
      </c>
      <c r="M45" s="433">
        <v>42206</v>
      </c>
      <c r="N45" s="434"/>
      <c r="O45" s="405" t="s">
        <v>83</v>
      </c>
      <c r="P45" s="406"/>
      <c r="Q45" s="445" t="s">
        <v>84</v>
      </c>
      <c r="R45" s="446"/>
      <c r="S45" s="445" t="s">
        <v>85</v>
      </c>
      <c r="T45" s="446"/>
      <c r="U45" s="445" t="s">
        <v>86</v>
      </c>
      <c r="V45" s="446"/>
      <c r="W45" s="407"/>
      <c r="X45" s="408"/>
      <c r="Y45" s="409"/>
      <c r="Z45" s="226" t="s">
        <v>56</v>
      </c>
      <c r="AA45" s="227"/>
      <c r="AB45" s="91">
        <f>IF($D$45="","",$D$45)</f>
        <v>1494.4241058856658</v>
      </c>
      <c r="AC45" s="182" t="s">
        <v>51</v>
      </c>
      <c r="AD45" s="182"/>
      <c r="AE45" s="183"/>
      <c r="AF45" s="91">
        <f>IF($H$45="","",$H$45)</f>
        <v>40</v>
      </c>
      <c r="AG45" s="70">
        <v>3</v>
      </c>
      <c r="AH45" s="228" t="s">
        <v>34</v>
      </c>
      <c r="AI45" s="229"/>
      <c r="AJ45" s="95">
        <f>$CF$45</f>
        <v>0</v>
      </c>
      <c r="AK45" s="230">
        <f>IF($M$45="","",$M$45)</f>
        <v>42206</v>
      </c>
      <c r="AL45" s="231"/>
      <c r="AM45" s="205" t="str">
        <f>IF($O$45="","",$O$45)</f>
        <v>630AM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VG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>
        <f>IF($D$45="","",$D$45)</f>
        <v>1494.4241058856658</v>
      </c>
      <c r="BA45" s="182" t="s">
        <v>51</v>
      </c>
      <c r="BB45" s="182"/>
      <c r="BC45" s="183"/>
      <c r="BD45" s="91">
        <f>IF($H$45="","",$H$45)</f>
        <v>40</v>
      </c>
      <c r="BE45" s="70">
        <v>3</v>
      </c>
      <c r="BF45" s="228" t="s">
        <v>34</v>
      </c>
      <c r="BG45" s="229"/>
      <c r="BH45" s="95">
        <f>$CF$45</f>
        <v>0</v>
      </c>
      <c r="BI45" s="230">
        <f>IF($M$45="","",$M$45)</f>
        <v>42206</v>
      </c>
      <c r="BJ45" s="231"/>
      <c r="BK45" s="205" t="str">
        <f>IF($O$45="","",$O$45)</f>
        <v>630AM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VG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>
        <f>IF($D$45="","",$D$45)</f>
        <v>1494.4241058856658</v>
      </c>
      <c r="BY45" s="182" t="s">
        <v>51</v>
      </c>
      <c r="BZ45" s="182"/>
      <c r="CA45" s="183"/>
      <c r="CB45" s="91">
        <f>IF($H$45="","",$H$45)</f>
        <v>40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42206</v>
      </c>
      <c r="CH45" s="231"/>
      <c r="CI45" s="205" t="str">
        <f>IF($O$45="","",$O$45)</f>
        <v>630AM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VG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>
        <f>IF(H43="","",((H43+H44+H45)-D45))</f>
        <v>107.57589411433423</v>
      </c>
      <c r="I46" s="70">
        <v>4</v>
      </c>
      <c r="J46" s="212" t="s">
        <v>36</v>
      </c>
      <c r="K46" s="213"/>
      <c r="L46" s="95">
        <f>$CF$46</f>
        <v>0.5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>
        <f>IF($H$46="","",$H$46)</f>
        <v>107.57589411433423</v>
      </c>
      <c r="AG46" s="70">
        <v>4</v>
      </c>
      <c r="AH46" s="212" t="s">
        <v>36</v>
      </c>
      <c r="AI46" s="213"/>
      <c r="AJ46" s="95">
        <f>$CF$46</f>
        <v>0.5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107.57589411433423</v>
      </c>
      <c r="BE46" s="70">
        <v>4</v>
      </c>
      <c r="BF46" s="212" t="s">
        <v>36</v>
      </c>
      <c r="BG46" s="213"/>
      <c r="BH46" s="95">
        <f>$CF$46</f>
        <v>0.5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107.57589411433423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>
        <f>IF(H46="","",(IF(H46&gt;0,(H46*M8)*(-1),ABS(H46*M8))))</f>
        <v>-38.200200000000088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>
        <f>IF($H$47="","",$H$47)</f>
        <v>-38.200200000000088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>
        <f>IF($H$47="","",$H$47)</f>
        <v>-38.200200000000088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>
        <f>IF($H$47="","",$H$47)</f>
        <v>-38.200200000000088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2015-07-29T15:49:27Z</dcterms:modified>
</cp:coreProperties>
</file>