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<sst xmlns="http://schemas.openxmlformats.org/spreadsheetml/2006/main" count="151" uniqueCount="76">
  <si>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</si>
  <si>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</si>
  <si>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</si>
  <si>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</si>
  <si>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</si>
  <si>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</si>
  <si>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</si>
  <si>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</si>
  <si>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</si>
  <si>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</si>
  <si>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</si>
  <si>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</si>
  <si>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</si>
  <si>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</si>
  <si>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</si>
  <si>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</si>
  <si>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</si>
  <si>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</si>
  <si>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</si>
  <si>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</si>
  <si>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</si>
  <si>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</si>
  <si>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</si>
  <si>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</si>
  <si>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</si>
  <si>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</si>
  <si>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</si>
  <si>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</si>
  <si>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</si>
  <si>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</si>
  <si>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</si>
  <si>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</si>
  <si>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</si>
  <si>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</si>
  <si>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</si>
  <si>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</si>
  <si>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</si>
  <si>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</si>
  <si>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</si>
  <si>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</si>
  <si>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</si>
  <si>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</si>
  <si>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</si>
  <si>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</si>
  <si>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</si>
  <si>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</si>
  <si>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</si>
  <si>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</si>
  <si>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</si>
  <si>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</si>
  <si>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</si>
  <si>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</si>
  <si>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</si>
  <si>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</si>
  <si>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</si>
  <si>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</si>
  <si>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</si>
  <si>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</si>
  <si>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</si>
  <si>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</si>
  <si>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</si>
  <si>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FS135-10</t>
  </si>
  <si>
    <t>A02002-0022</t>
  </si>
  <si>
    <t>Machine #  HARDING</t>
  </si>
  <si>
    <t>8M 52SEC</t>
  </si>
  <si>
    <t>MR 9/18/14</t>
  </si>
  <si>
    <t>Routing:        SEE SUPERVISOR</t>
  </si>
  <si>
    <t>YES</t>
  </si>
  <si>
    <t>DH</t>
  </si>
  <si>
    <t>JO</t>
  </si>
  <si>
    <t>BA</t>
  </si>
  <si>
    <t>BJ</t>
  </si>
  <si>
    <t>JOB OUT</t>
  </si>
  <si>
    <t>No parts @mach</t>
  </si>
  <si>
    <t>046445H</t>
  </si>
  <si>
    <t>A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</si>
</sst>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3" sqref="B2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7"/>
      <c r="AT1" s="20"/>
    </row>
    <row r="2" spans="2:46" ht="19.5" customHeight="1">
      <c r="B2" s="148" t="s">
        <v>24</v>
      </c>
      <c r="C2" s="149"/>
      <c r="D2" s="21"/>
      <c r="E2" s="150" t="s">
        <v>61</v>
      </c>
      <c r="F2" s="151"/>
      <c r="G2" s="152"/>
      <c r="H2" s="22"/>
      <c r="I2" s="2"/>
      <c r="J2" s="146" t="s">
        <v>0</v>
      </c>
      <c r="K2" s="147"/>
      <c r="L2" s="23" t="s">
        <v>75</v>
      </c>
      <c r="M2" s="22"/>
      <c r="N2" s="22"/>
      <c r="O2" s="22"/>
      <c r="P2" s="22"/>
      <c r="Q2" s="22"/>
      <c r="R2" s="192" t="s">
        <v>45</v>
      </c>
      <c r="S2" s="193"/>
      <c r="T2" s="194"/>
      <c r="U2" s="146"/>
      <c r="V2" s="149"/>
      <c r="W2" s="186"/>
      <c r="Y2" s="148" t="s">
        <v>24</v>
      </c>
      <c r="Z2" s="149"/>
      <c r="AA2" s="96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6"/>
      <c r="AS2" s="149"/>
      <c r="AT2" s="186"/>
    </row>
    <row r="3" spans="2:46" ht="19.5" customHeight="1">
      <c r="B3" s="148" t="s">
        <v>22</v>
      </c>
      <c r="C3" s="149"/>
      <c r="D3" s="24"/>
      <c r="E3" s="150">
        <v>383113</v>
      </c>
      <c r="F3" s="151"/>
      <c r="G3" s="152"/>
      <c r="H3" s="22"/>
      <c r="I3" s="25"/>
      <c r="J3" s="146" t="s">
        <v>25</v>
      </c>
      <c r="K3" s="147"/>
      <c r="L3" s="146" t="s">
        <v>62</v>
      </c>
      <c r="M3" s="149"/>
      <c r="N3" s="149"/>
      <c r="O3" s="147"/>
      <c r="P3" s="22"/>
      <c r="Q3" s="22"/>
      <c r="R3" s="195"/>
      <c r="S3" s="196"/>
      <c r="T3" s="197"/>
      <c r="U3" s="146" t="s">
        <v>74</v>
      </c>
      <c r="V3" s="149"/>
      <c r="W3" s="186"/>
      <c r="Y3" s="148" t="s">
        <v>22</v>
      </c>
      <c r="Z3" s="149"/>
      <c r="AA3" s="95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5"/>
      <c r="AP3" s="196"/>
      <c r="AQ3" s="197"/>
      <c r="AR3" s="146"/>
      <c r="AS3" s="149"/>
      <c r="AT3" s="186"/>
    </row>
    <row r="4" spans="2:46" ht="19.5" customHeight="1">
      <c r="B4" s="213" t="s">
        <v>23</v>
      </c>
      <c r="C4" s="194"/>
      <c r="D4" s="24"/>
      <c r="E4" s="192">
        <v>250</v>
      </c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3" t="s">
        <v>23</v>
      </c>
      <c r="Z4" s="194"/>
      <c r="AA4" s="95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>
      <c r="B5" s="222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7" t="s">
        <v>56</v>
      </c>
      <c r="C6" s="218"/>
      <c r="D6" s="218"/>
      <c r="E6" s="219"/>
      <c r="F6" s="175"/>
      <c r="G6" s="176"/>
      <c r="H6" s="22"/>
      <c r="I6" s="26"/>
      <c r="J6" s="27"/>
      <c r="K6" s="27"/>
      <c r="L6" s="27"/>
      <c r="M6" s="77"/>
      <c r="N6" s="88"/>
      <c r="O6" s="88"/>
      <c r="P6" s="88"/>
      <c r="Q6" s="89"/>
      <c r="R6" s="187" t="s">
        <v>60</v>
      </c>
      <c r="S6" s="188"/>
      <c r="T6" s="188"/>
      <c r="U6" s="188"/>
      <c r="V6" s="188"/>
      <c r="W6" s="189"/>
      <c r="Y6" s="217" t="s">
        <v>56</v>
      </c>
      <c r="Z6" s="218"/>
      <c r="AA6" s="218"/>
      <c r="AB6" s="219"/>
      <c r="AC6" s="175"/>
      <c r="AD6" s="176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7" t="s">
        <v>60</v>
      </c>
      <c r="AP6" s="188"/>
      <c r="AQ6" s="188"/>
      <c r="AR6" s="188"/>
      <c r="AS6" s="188"/>
      <c r="AT6" s="189"/>
    </row>
    <row r="7" spans="2:46" ht="16.5" customHeight="1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6"/>
      <c r="N7" s="177"/>
      <c r="O7" s="178"/>
      <c r="P7" s="178"/>
      <c r="Q7" s="178"/>
      <c r="R7" s="201" t="s">
        <v>57</v>
      </c>
      <c r="S7" s="201"/>
      <c r="T7" s="201"/>
      <c r="U7" s="146" t="s">
        <v>65</v>
      </c>
      <c r="V7" s="149"/>
      <c r="W7" s="186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6"/>
      <c r="AK7" s="177"/>
      <c r="AL7" s="178"/>
      <c r="AM7" s="178"/>
      <c r="AN7" s="178"/>
      <c r="AO7" s="201" t="s">
        <v>57</v>
      </c>
      <c r="AP7" s="201"/>
      <c r="AQ7" s="201"/>
      <c r="AR7" s="146"/>
      <c r="AS7" s="149"/>
      <c r="AT7" s="186"/>
    </row>
    <row r="8" spans="2:46" ht="16.5" customHeight="1">
      <c r="B8" s="213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6"/>
      <c r="N8" s="177"/>
      <c r="O8" s="178"/>
      <c r="P8" s="178"/>
      <c r="Q8" s="178"/>
      <c r="R8" s="201" t="s">
        <v>58</v>
      </c>
      <c r="S8" s="201"/>
      <c r="T8" s="201"/>
      <c r="U8" s="146"/>
      <c r="V8" s="149"/>
      <c r="W8" s="186"/>
      <c r="Y8" s="213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6"/>
      <c r="AK8" s="177"/>
      <c r="AL8" s="178"/>
      <c r="AM8" s="178"/>
      <c r="AN8" s="178"/>
      <c r="AO8" s="201" t="s">
        <v>58</v>
      </c>
      <c r="AP8" s="201"/>
      <c r="AQ8" s="201"/>
      <c r="AR8" s="146"/>
      <c r="AS8" s="149"/>
      <c r="AT8" s="186"/>
    </row>
    <row r="9" spans="2:46" ht="16.5" customHeight="1" thickBot="1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65"/>
      <c r="N9" s="208"/>
      <c r="O9" s="209"/>
      <c r="P9" s="209"/>
      <c r="Q9" s="209"/>
      <c r="R9" s="232" t="s">
        <v>59</v>
      </c>
      <c r="S9" s="232"/>
      <c r="T9" s="232"/>
      <c r="U9" s="205"/>
      <c r="V9" s="206"/>
      <c r="W9" s="207"/>
      <c r="Y9" s="214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65"/>
      <c r="AK9" s="208"/>
      <c r="AL9" s="209"/>
      <c r="AM9" s="209"/>
      <c r="AN9" s="209"/>
      <c r="AO9" s="232" t="s">
        <v>59</v>
      </c>
      <c r="AP9" s="232"/>
      <c r="AQ9" s="232"/>
      <c r="AR9" s="205"/>
      <c r="AS9" s="206"/>
      <c r="AT9" s="207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2" t="s">
        <v>17</v>
      </c>
      <c r="O10" s="183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2" t="s">
        <v>19</v>
      </c>
      <c r="V10" s="155" t="s">
        <v>28</v>
      </c>
      <c r="W10" s="179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2" t="s">
        <v>17</v>
      </c>
      <c r="AL10" s="183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2" t="s">
        <v>19</v>
      </c>
      <c r="AS10" s="155" t="s">
        <v>28</v>
      </c>
      <c r="AT10" s="179" t="s">
        <v>29</v>
      </c>
    </row>
    <row r="11" spans="2:46" ht="30.75" customHeight="1" thickBot="1">
      <c r="B11" s="154"/>
      <c r="C11" s="156"/>
      <c r="D11" s="181"/>
      <c r="E11" s="181"/>
      <c r="F11" s="156"/>
      <c r="G11" s="181"/>
      <c r="H11" s="158"/>
      <c r="I11" s="158"/>
      <c r="J11" s="158"/>
      <c r="K11" s="158"/>
      <c r="L11" s="158"/>
      <c r="M11" s="158"/>
      <c r="N11" s="184"/>
      <c r="O11" s="185"/>
      <c r="P11" s="169"/>
      <c r="Q11" s="169"/>
      <c r="R11" s="169"/>
      <c r="S11" s="169"/>
      <c r="T11" s="169"/>
      <c r="U11" s="203"/>
      <c r="V11" s="204"/>
      <c r="W11" s="180"/>
      <c r="Y11" s="154"/>
      <c r="Z11" s="156"/>
      <c r="AA11" s="181"/>
      <c r="AB11" s="181"/>
      <c r="AC11" s="156"/>
      <c r="AD11" s="181"/>
      <c r="AE11" s="158"/>
      <c r="AF11" s="158"/>
      <c r="AG11" s="158"/>
      <c r="AH11" s="158"/>
      <c r="AI11" s="158"/>
      <c r="AJ11" s="158"/>
      <c r="AK11" s="184"/>
      <c r="AL11" s="185"/>
      <c r="AM11" s="169"/>
      <c r="AN11" s="169"/>
      <c r="AO11" s="169"/>
      <c r="AP11" s="169"/>
      <c r="AQ11" s="169"/>
      <c r="AR11" s="203"/>
      <c r="AS11" s="204"/>
      <c r="AT11" s="180"/>
    </row>
    <row r="12" spans="2:46" ht="15" customHeight="1">
      <c r="B12" s="165" t="s">
        <v>63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250</v>
      </c>
      <c r="L12" s="170" t="s">
        <v>55</v>
      </c>
      <c r="M12" s="171"/>
      <c r="N12" s="172" t="s">
        <v>64</v>
      </c>
      <c r="O12" s="173"/>
      <c r="P12" s="70"/>
      <c r="Q12" s="70"/>
      <c r="R12" s="70"/>
      <c r="S12" s="71"/>
      <c r="T12" s="72">
        <v>5</v>
      </c>
      <c r="U12" s="72">
        <v>4</v>
      </c>
      <c r="V12" s="54">
        <f>SUM(F13:F23)</f>
        <v>3.5</v>
      </c>
      <c r="W12" s="55">
        <f>U12/V12</f>
        <v>1.1428571428571428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4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42256</v>
      </c>
      <c r="C13" s="30" t="s">
        <v>69</v>
      </c>
      <c r="D13" s="30"/>
      <c r="E13" s="30">
        <v>1.5</v>
      </c>
      <c r="F13" s="80">
        <v>3.5</v>
      </c>
      <c r="G13" s="32">
        <v>12</v>
      </c>
      <c r="H13" s="4" t="e">
        <f>IF(G13="","",(IF(#REF!=0,"",(#REF!*G13*#REF!))))</f>
        <v>#REF!</v>
      </c>
      <c r="I13" s="5">
        <f t="shared" ref="I13:I24" si="0">IF(G13="","",(SUM(E13+F13+Q13)))</f>
        <v>5</v>
      </c>
      <c r="J13" s="6">
        <f>SUM(G$12:G13)</f>
        <v>12</v>
      </c>
      <c r="K13" s="6">
        <f>E$4-J13</f>
        <v>238</v>
      </c>
      <c r="L13" s="7">
        <f t="shared" ref="L13:L23" si="1">IF(G13="",0,$T$12*(I13-F13-Q13))</f>
        <v>7.5</v>
      </c>
      <c r="M13" s="4">
        <f>G13</f>
        <v>12</v>
      </c>
      <c r="N13" s="111">
        <f>IF(L13=0,"",(M13/L13))</f>
        <v>1.6</v>
      </c>
      <c r="O13" s="112"/>
      <c r="P13" s="33"/>
      <c r="Q13" s="30">
        <v>0</v>
      </c>
      <c r="R13" s="30">
        <v>0</v>
      </c>
      <c r="S13" s="30">
        <v>0</v>
      </c>
      <c r="T13" s="108"/>
      <c r="U13" s="109"/>
      <c r="V13" s="109"/>
      <c r="W13" s="110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40"/>
      <c r="AR13" s="241"/>
      <c r="AS13" s="241"/>
      <c r="AT13" s="242"/>
    </row>
    <row r="14" spans="2:46" ht="15" customHeight="1">
      <c r="B14" s="29">
        <v>42256</v>
      </c>
      <c r="C14" s="30" t="s">
        <v>70</v>
      </c>
      <c r="D14" s="30"/>
      <c r="E14" s="30">
        <v>8</v>
      </c>
      <c r="F14" s="81">
        <v>0</v>
      </c>
      <c r="G14" s="32">
        <v>46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58</v>
      </c>
      <c r="K14" s="6">
        <f>E$4-J14</f>
        <v>192</v>
      </c>
      <c r="L14" s="7">
        <f t="shared" si="1"/>
        <v>40</v>
      </c>
      <c r="M14" s="4">
        <f t="shared" ref="M14:M23" si="4">G14</f>
        <v>46</v>
      </c>
      <c r="N14" s="111">
        <f t="shared" ref="N14:N23" si="5">IF(L14=0,"",(M14/L14))</f>
        <v>1.1499999999999999</v>
      </c>
      <c r="O14" s="112"/>
      <c r="P14" s="33"/>
      <c r="Q14" s="30">
        <v>0</v>
      </c>
      <c r="R14" s="30">
        <v>0</v>
      </c>
      <c r="S14" s="30">
        <v>0</v>
      </c>
      <c r="T14" s="108"/>
      <c r="U14" s="109"/>
      <c r="V14" s="109"/>
      <c r="W14" s="110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1" t="str">
        <f t="shared" ref="AK14:AK23" si="7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>
        <v>42257</v>
      </c>
      <c r="C15" s="30" t="s">
        <v>71</v>
      </c>
      <c r="D15" s="30"/>
      <c r="E15" s="30">
        <v>6</v>
      </c>
      <c r="F15" s="81">
        <v>0</v>
      </c>
      <c r="G15" s="32">
        <v>33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91</v>
      </c>
      <c r="K15" s="6">
        <f>E$4-J15</f>
        <v>159</v>
      </c>
      <c r="L15" s="7">
        <f t="shared" si="1"/>
        <v>30</v>
      </c>
      <c r="M15" s="4">
        <f t="shared" si="4"/>
        <v>33</v>
      </c>
      <c r="N15" s="111">
        <f t="shared" si="5"/>
        <v>1.1000000000000001</v>
      </c>
      <c r="O15" s="112"/>
      <c r="P15" s="33"/>
      <c r="Q15" s="8">
        <v>0</v>
      </c>
      <c r="R15" s="8">
        <v>0</v>
      </c>
      <c r="S15" s="8">
        <v>0</v>
      </c>
      <c r="T15" s="108"/>
      <c r="U15" s="109"/>
      <c r="V15" s="109"/>
      <c r="W15" s="110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1" t="str">
        <f t="shared" si="7"/>
        <v/>
      </c>
      <c r="AL15" s="112"/>
      <c r="AM15" s="33"/>
      <c r="AN15" s="90"/>
      <c r="AO15" s="90"/>
      <c r="AP15" s="90"/>
      <c r="AQ15" s="108"/>
      <c r="AR15" s="109"/>
      <c r="AS15" s="109"/>
      <c r="AT15" s="110"/>
    </row>
    <row r="16" spans="2:46" ht="15" customHeight="1">
      <c r="B16" s="9">
        <v>42257</v>
      </c>
      <c r="C16" s="35" t="s">
        <v>69</v>
      </c>
      <c r="D16" s="50"/>
      <c r="E16" s="50">
        <v>8</v>
      </c>
      <c r="F16" s="82">
        <v>0</v>
      </c>
      <c r="G16" s="10">
        <v>43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134</v>
      </c>
      <c r="K16" s="6">
        <f t="shared" ref="K16:K24" si="8">E$4-J16</f>
        <v>116</v>
      </c>
      <c r="L16" s="7">
        <f t="shared" si="1"/>
        <v>40</v>
      </c>
      <c r="M16" s="4">
        <f t="shared" si="4"/>
        <v>43</v>
      </c>
      <c r="N16" s="111">
        <f t="shared" si="5"/>
        <v>1.075</v>
      </c>
      <c r="O16" s="112"/>
      <c r="P16" s="33"/>
      <c r="Q16" s="8">
        <v>0</v>
      </c>
      <c r="R16" s="102">
        <v>0</v>
      </c>
      <c r="S16" s="8">
        <v>0</v>
      </c>
      <c r="T16" s="108"/>
      <c r="U16" s="109"/>
      <c r="V16" s="109"/>
      <c r="W16" s="110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1" t="str">
        <f t="shared" si="7"/>
        <v/>
      </c>
      <c r="AL16" s="112"/>
      <c r="AM16" s="33"/>
      <c r="AN16" s="90"/>
      <c r="AO16" s="90"/>
      <c r="AP16" s="90"/>
      <c r="AQ16" s="108"/>
      <c r="AR16" s="109"/>
      <c r="AS16" s="109"/>
      <c r="AT16" s="110"/>
    </row>
    <row r="17" spans="2:46" ht="15" customHeight="1">
      <c r="B17" s="9">
        <v>42257</v>
      </c>
      <c r="C17" s="35" t="s">
        <v>70</v>
      </c>
      <c r="D17" s="61"/>
      <c r="E17" s="61">
        <v>6</v>
      </c>
      <c r="F17" s="82">
        <v>0</v>
      </c>
      <c r="G17" s="10">
        <v>34</v>
      </c>
      <c r="H17" s="4"/>
      <c r="I17" s="5">
        <f t="shared" ref="I17" si="10">IF(G17="","",(SUM(E17+F17+Q17)))</f>
        <v>6</v>
      </c>
      <c r="J17" s="6">
        <f>SUM(G$12:G17)</f>
        <v>168</v>
      </c>
      <c r="K17" s="6">
        <f t="shared" ref="K17" si="11">E$4-J17</f>
        <v>82</v>
      </c>
      <c r="L17" s="7">
        <f t="shared" ref="L17" si="12">IF(G17="",0,$T$12*(I17-F17-Q17))</f>
        <v>30</v>
      </c>
      <c r="M17" s="4">
        <f t="shared" ref="M17" si="13">G17</f>
        <v>34</v>
      </c>
      <c r="N17" s="111">
        <f t="shared" ref="N17" si="14">IF(L17=0,"",(M17/L17))</f>
        <v>1.1333333333333333</v>
      </c>
      <c r="O17" s="112"/>
      <c r="P17" s="33"/>
      <c r="Q17" s="61">
        <v>0</v>
      </c>
      <c r="R17" s="61">
        <v>0</v>
      </c>
      <c r="S17" s="61">
        <v>0</v>
      </c>
      <c r="T17" s="108"/>
      <c r="U17" s="109"/>
      <c r="V17" s="109"/>
      <c r="W17" s="110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1" t="str">
        <f t="shared" si="7"/>
        <v/>
      </c>
      <c r="AL17" s="112"/>
      <c r="AM17" s="33"/>
      <c r="AN17" s="90"/>
      <c r="AO17" s="90"/>
      <c r="AP17" s="90"/>
      <c r="AQ17" s="108"/>
      <c r="AR17" s="109"/>
      <c r="AS17" s="109"/>
      <c r="AT17" s="110"/>
    </row>
    <row r="18" spans="2:46" ht="15" customHeight="1">
      <c r="B18" s="101">
        <v>42258</v>
      </c>
      <c r="C18" s="59" t="s">
        <v>71</v>
      </c>
      <c r="D18" s="61"/>
      <c r="E18" s="61">
        <v>8</v>
      </c>
      <c r="F18" s="82">
        <v>0</v>
      </c>
      <c r="G18" s="10">
        <v>49</v>
      </c>
      <c r="H18" s="4"/>
      <c r="I18" s="5">
        <f t="shared" ref="I18:I20" si="16">IF(G18="","",(SUM(E18+F18+Q18)))</f>
        <v>8</v>
      </c>
      <c r="J18" s="6">
        <f>SUM(G$12:G18)</f>
        <v>217</v>
      </c>
      <c r="K18" s="6">
        <f t="shared" ref="K18:K20" si="17">E$4-J18</f>
        <v>33</v>
      </c>
      <c r="L18" s="7">
        <f t="shared" ref="L18:L20" si="18">IF(G18="",0,$T$12*(I18-F18-Q18))</f>
        <v>40</v>
      </c>
      <c r="M18" s="4">
        <f t="shared" ref="M18:M20" si="19">G18</f>
        <v>49</v>
      </c>
      <c r="N18" s="111">
        <f t="shared" ref="N18:N20" si="20">IF(L18=0,"",(M18/L18))</f>
        <v>1.2250000000000001</v>
      </c>
      <c r="O18" s="112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1" t="str">
        <f t="shared" si="7"/>
        <v/>
      </c>
      <c r="AL18" s="112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42258</v>
      </c>
      <c r="C19" s="59" t="s">
        <v>69</v>
      </c>
      <c r="D19" s="61"/>
      <c r="E19" s="61">
        <v>8</v>
      </c>
      <c r="F19" s="82">
        <v>0</v>
      </c>
      <c r="G19" s="10">
        <v>46</v>
      </c>
      <c r="H19" s="4"/>
      <c r="I19" s="5">
        <f t="shared" si="16"/>
        <v>8</v>
      </c>
      <c r="J19" s="6">
        <f>SUM(G$12:G19)</f>
        <v>263</v>
      </c>
      <c r="K19" s="6">
        <f t="shared" si="17"/>
        <v>-13</v>
      </c>
      <c r="L19" s="7">
        <f t="shared" si="18"/>
        <v>40</v>
      </c>
      <c r="M19" s="4">
        <f t="shared" si="19"/>
        <v>46</v>
      </c>
      <c r="N19" s="111">
        <f t="shared" si="20"/>
        <v>1.1499999999999999</v>
      </c>
      <c r="O19" s="112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1" t="str">
        <f t="shared" si="7"/>
        <v/>
      </c>
      <c r="AL19" s="112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42258</v>
      </c>
      <c r="C20" s="59" t="s">
        <v>70</v>
      </c>
      <c r="D20" s="61"/>
      <c r="E20" s="61">
        <v>8</v>
      </c>
      <c r="F20" s="82">
        <v>0</v>
      </c>
      <c r="G20" s="10">
        <v>47</v>
      </c>
      <c r="H20" s="4"/>
      <c r="I20" s="5">
        <f t="shared" si="16"/>
        <v>8</v>
      </c>
      <c r="J20" s="6">
        <f>SUM(G$12:G20)</f>
        <v>310</v>
      </c>
      <c r="K20" s="6">
        <f t="shared" si="17"/>
        <v>-60</v>
      </c>
      <c r="L20" s="7">
        <f t="shared" si="18"/>
        <v>40</v>
      </c>
      <c r="M20" s="4">
        <f t="shared" si="19"/>
        <v>47</v>
      </c>
      <c r="N20" s="111">
        <f t="shared" si="20"/>
        <v>1.175</v>
      </c>
      <c r="O20" s="112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1" t="str">
        <f t="shared" si="7"/>
        <v/>
      </c>
      <c r="AL20" s="112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42261</v>
      </c>
      <c r="C21" s="36" t="s">
        <v>69</v>
      </c>
      <c r="D21" s="50"/>
      <c r="E21" s="50">
        <v>1</v>
      </c>
      <c r="F21" s="82">
        <v>0</v>
      </c>
      <c r="G21" s="10">
        <v>7</v>
      </c>
      <c r="H21" s="4" t="e">
        <f>IF(G21="","",(IF(#REF!=0,"",(#REF!*G21*#REF!))))</f>
        <v>#REF!</v>
      </c>
      <c r="I21" s="5">
        <f t="shared" si="0"/>
        <v>1</v>
      </c>
      <c r="J21" s="6">
        <f>SUM(G$12:G21)</f>
        <v>317</v>
      </c>
      <c r="K21" s="6">
        <f t="shared" si="8"/>
        <v>-67</v>
      </c>
      <c r="L21" s="7">
        <f t="shared" si="1"/>
        <v>5</v>
      </c>
      <c r="M21" s="4">
        <f t="shared" si="4"/>
        <v>7</v>
      </c>
      <c r="N21" s="111">
        <f t="shared" si="5"/>
        <v>1.4</v>
      </c>
      <c r="O21" s="112"/>
      <c r="P21" s="33"/>
      <c r="Q21" s="8">
        <v>0</v>
      </c>
      <c r="R21" s="8">
        <v>0</v>
      </c>
      <c r="S21" s="8">
        <v>0</v>
      </c>
      <c r="T21" s="240" t="s">
        <v>72</v>
      </c>
      <c r="U21" s="241"/>
      <c r="V21" s="241"/>
      <c r="W21" s="242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1" t="str">
        <f t="shared" si="7"/>
        <v/>
      </c>
      <c r="AL21" s="112"/>
      <c r="AM21" s="33"/>
      <c r="AN21" s="90"/>
      <c r="AO21" s="90"/>
      <c r="AP21" s="90"/>
      <c r="AQ21" s="108"/>
      <c r="AR21" s="109"/>
      <c r="AS21" s="109"/>
      <c r="AT21" s="110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317</v>
      </c>
      <c r="K22" s="6">
        <f t="shared" si="8"/>
        <v>-67</v>
      </c>
      <c r="L22" s="7">
        <f t="shared" si="1"/>
        <v>0</v>
      </c>
      <c r="M22" s="4">
        <f t="shared" si="4"/>
        <v>0</v>
      </c>
      <c r="N22" s="111" t="str">
        <f t="shared" si="5"/>
        <v/>
      </c>
      <c r="O22" s="112"/>
      <c r="P22" s="33"/>
      <c r="Q22" s="8"/>
      <c r="R22" s="8"/>
      <c r="S22" s="8"/>
      <c r="T22" s="113" t="s">
        <v>73</v>
      </c>
      <c r="U22" s="114"/>
      <c r="V22" s="114"/>
      <c r="W22" s="115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1" t="str">
        <f t="shared" si="7"/>
        <v/>
      </c>
      <c r="AL22" s="112"/>
      <c r="AM22" s="33"/>
      <c r="AN22" s="90"/>
      <c r="AO22" s="90"/>
      <c r="AP22" s="90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317</v>
      </c>
      <c r="K23" s="6">
        <f t="shared" si="8"/>
        <v>-67</v>
      </c>
      <c r="L23" s="7">
        <f t="shared" si="1"/>
        <v>0</v>
      </c>
      <c r="M23" s="4">
        <f t="shared" si="4"/>
        <v>0</v>
      </c>
      <c r="N23" s="111" t="str">
        <f t="shared" si="5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1" t="str">
        <f t="shared" si="7"/>
        <v/>
      </c>
      <c r="AL23" s="112"/>
      <c r="AM23" s="33"/>
      <c r="AN23" s="90"/>
      <c r="AO23" s="90"/>
      <c r="AP23" s="90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54.5</v>
      </c>
      <c r="F24" s="62">
        <f>SUM(F13:F23)</f>
        <v>3.5</v>
      </c>
      <c r="G24" s="62">
        <f>SUM(G13:G23)</f>
        <v>317</v>
      </c>
      <c r="H24" s="84"/>
      <c r="I24" s="62">
        <f t="shared" si="0"/>
        <v>58</v>
      </c>
      <c r="J24" s="85">
        <f>J23</f>
        <v>317</v>
      </c>
      <c r="K24" s="85">
        <f t="shared" si="8"/>
        <v>-67</v>
      </c>
      <c r="L24" s="86">
        <f>SUM(L13:L23)</f>
        <v>272.5</v>
      </c>
      <c r="M24" s="84">
        <f>SUM(M13:M23)</f>
        <v>317</v>
      </c>
      <c r="N24" s="122">
        <f>SUM(M24/L24)</f>
        <v>1.1633027522935779</v>
      </c>
      <c r="O24" s="123"/>
      <c r="P24" s="87"/>
      <c r="Q24" s="86">
        <f>SUM(Q13:Q23)</f>
        <v>0</v>
      </c>
      <c r="R24" s="86"/>
      <c r="S24" s="86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2" t="e">
        <f>SUM(AJ24/AI24)</f>
        <v>#DIV/0!</v>
      </c>
      <c r="AL24" s="123"/>
      <c r="AM24" s="87"/>
      <c r="AN24" s="86">
        <f>SUM(AN13:AN23)</f>
        <v>0</v>
      </c>
      <c r="AO24" s="86"/>
      <c r="AP24" s="86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66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100"/>
      <c r="Y25" s="243" t="s">
        <v>37</v>
      </c>
      <c r="Z25" s="244"/>
      <c r="AA25" s="244"/>
      <c r="AB25" s="244"/>
      <c r="AC25" s="244"/>
      <c r="AD25" s="245"/>
      <c r="AE25" s="245"/>
      <c r="AF25" s="245"/>
      <c r="AG25" s="245"/>
      <c r="AH25" s="245"/>
      <c r="AI25" s="244"/>
      <c r="AJ25" s="244"/>
      <c r="AK25" s="244"/>
      <c r="AL25" s="244"/>
      <c r="AM25" s="244"/>
      <c r="AN25" s="244"/>
      <c r="AO25" s="244"/>
      <c r="AP25" s="244"/>
      <c r="AQ25" s="245"/>
      <c r="AR25" s="245"/>
      <c r="AS25" s="245"/>
      <c r="AT25" s="246"/>
    </row>
    <row r="26" spans="2:46" ht="15" customHeight="1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250</v>
      </c>
      <c r="L26" s="170" t="s">
        <v>55</v>
      </c>
      <c r="M26" s="171"/>
      <c r="N26" s="170"/>
      <c r="O26" s="174"/>
      <c r="P26" s="70"/>
      <c r="Q26" s="70"/>
      <c r="R26" s="70"/>
      <c r="S26" s="71"/>
      <c r="T26" s="73"/>
      <c r="U26" s="74">
        <v>4</v>
      </c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4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250</v>
      </c>
      <c r="L27" s="7">
        <f t="shared" ref="L27:L37" si="24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250</v>
      </c>
      <c r="L28" s="7">
        <f t="shared" si="24"/>
        <v>0</v>
      </c>
      <c r="M28" s="4">
        <f t="shared" ref="M28:M37" si="27">G28</f>
        <v>0</v>
      </c>
      <c r="N28" s="111" t="str">
        <f t="shared" ref="N28:N37" si="28">IF(L28=0,"",(M28/L28))</f>
        <v/>
      </c>
      <c r="O28" s="112"/>
      <c r="P28" s="33"/>
      <c r="Q28" s="8"/>
      <c r="R28" s="8"/>
      <c r="S28" s="8"/>
      <c r="T28" s="105"/>
      <c r="U28" s="106"/>
      <c r="V28" s="106"/>
      <c r="W28" s="10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90"/>
      <c r="AO28" s="90"/>
      <c r="AP28" s="90"/>
      <c r="AQ28" s="105"/>
      <c r="AR28" s="106"/>
      <c r="AS28" s="106"/>
      <c r="AT28" s="10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250</v>
      </c>
      <c r="L29" s="7">
        <f t="shared" ref="L29:L31" si="33">IF(G29="",0,T$26*(I29-F29-Q29))</f>
        <v>0</v>
      </c>
      <c r="M29" s="4">
        <f t="shared" ref="M29:M31" si="34">G29</f>
        <v>0</v>
      </c>
      <c r="N29" s="111" t="str">
        <f t="shared" ref="N29:N31" si="35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90"/>
      <c r="AO29" s="90"/>
      <c r="AP29" s="90"/>
      <c r="AQ29" s="105"/>
      <c r="AR29" s="106"/>
      <c r="AS29" s="106"/>
      <c r="AT29" s="10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250</v>
      </c>
      <c r="L30" s="7">
        <f t="shared" si="33"/>
        <v>0</v>
      </c>
      <c r="M30" s="4">
        <f t="shared" si="34"/>
        <v>0</v>
      </c>
      <c r="N30" s="111" t="str">
        <f t="shared" si="35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90"/>
      <c r="AO30" s="90"/>
      <c r="AP30" s="90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250</v>
      </c>
      <c r="L31" s="7">
        <f t="shared" si="33"/>
        <v>0</v>
      </c>
      <c r="M31" s="4">
        <f t="shared" si="34"/>
        <v>0</v>
      </c>
      <c r="N31" s="111" t="str">
        <f t="shared" si="35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90"/>
      <c r="AO31" s="90"/>
      <c r="AP31" s="90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250</v>
      </c>
      <c r="L32" s="7">
        <f t="shared" ref="L32" si="40">IF(G32="",0,T$26*(I32-F32-Q32))</f>
        <v>0</v>
      </c>
      <c r="M32" s="4">
        <f t="shared" ref="M32" si="41">G32</f>
        <v>0</v>
      </c>
      <c r="N32" s="111" t="str">
        <f t="shared" ref="N32" si="42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90"/>
      <c r="AO32" s="90"/>
      <c r="AP32" s="90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250</v>
      </c>
      <c r="L33" s="7">
        <f t="shared" si="24"/>
        <v>0</v>
      </c>
      <c r="M33" s="4">
        <f t="shared" si="27"/>
        <v>0</v>
      </c>
      <c r="N33" s="111" t="str">
        <f t="shared" si="28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90"/>
      <c r="AO33" s="90"/>
      <c r="AP33" s="90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250</v>
      </c>
      <c r="L34" s="7">
        <f t="shared" si="24"/>
        <v>0</v>
      </c>
      <c r="M34" s="4">
        <f t="shared" si="27"/>
        <v>0</v>
      </c>
      <c r="N34" s="111" t="str">
        <f t="shared" si="28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90"/>
      <c r="AO34" s="90"/>
      <c r="AP34" s="90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250</v>
      </c>
      <c r="L35" s="7">
        <f t="shared" si="24"/>
        <v>0</v>
      </c>
      <c r="M35" s="4">
        <f t="shared" si="27"/>
        <v>0</v>
      </c>
      <c r="N35" s="111" t="str">
        <f t="shared" si="28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90"/>
      <c r="AO35" s="90"/>
      <c r="AP35" s="90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250</v>
      </c>
      <c r="L36" s="7">
        <f t="shared" si="24"/>
        <v>0</v>
      </c>
      <c r="M36" s="4">
        <f t="shared" si="27"/>
        <v>0</v>
      </c>
      <c r="N36" s="111" t="str">
        <f t="shared" si="28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250</v>
      </c>
      <c r="L37" s="7">
        <f t="shared" si="24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250</v>
      </c>
      <c r="L38" s="86">
        <f>SUM(L27:L37)</f>
        <v>0</v>
      </c>
      <c r="M38" s="84">
        <f>SUM(M27:M37)</f>
        <v>0</v>
      </c>
      <c r="N38" s="122" t="e">
        <f>SUM(M38/L38)</f>
        <v>#DIV/0!</v>
      </c>
      <c r="O38" s="123"/>
      <c r="P38" s="87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2" t="e">
        <f>SUM(AJ38/AI38)</f>
        <v>#DIV/0!</v>
      </c>
      <c r="AL38" s="123"/>
      <c r="AM38" s="87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100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250</v>
      </c>
      <c r="L40" s="170" t="s">
        <v>55</v>
      </c>
      <c r="M40" s="171"/>
      <c r="N40" s="170"/>
      <c r="O40" s="174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4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250</v>
      </c>
      <c r="L41" s="7">
        <f t="shared" ref="L41:L51" si="52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250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250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250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250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250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250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250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250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250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250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250</v>
      </c>
      <c r="L52" s="86">
        <f>SUM(L41:L51)</f>
        <v>0</v>
      </c>
      <c r="M52" s="84">
        <f>SUM(M41:M51)</f>
        <v>0</v>
      </c>
      <c r="N52" s="122" t="e">
        <f>SUM(M52/L52)</f>
        <v>#DIV/0!</v>
      </c>
      <c r="O52" s="123"/>
      <c r="P52" s="87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2" t="e">
        <f>SUM(AJ52/AI52)</f>
        <v>#DIV/0!</v>
      </c>
      <c r="AL52" s="123"/>
      <c r="AM52" s="87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8" t="s">
        <v>31</v>
      </c>
      <c r="AH55" s="139"/>
      <c r="AI55" s="98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1" t="s">
        <v>43</v>
      </c>
      <c r="K56" s="140"/>
      <c r="L56" s="44">
        <f>SUMIF($R$13:$R$23,1,$Q$13:$Q$50)+SUMIF($R$27:$R$37,1,$Q$27:$Q$37)+SUMIF($R$41:$R$51,1,$Q$41:$Q$51)</f>
        <v>0</v>
      </c>
      <c r="M56" s="143">
        <v>42256</v>
      </c>
      <c r="N56" s="143"/>
      <c r="O56" s="236">
        <v>0.47916666666666669</v>
      </c>
      <c r="P56" s="117"/>
      <c r="Q56" s="117"/>
      <c r="R56" s="116" t="s">
        <v>67</v>
      </c>
      <c r="S56" s="117"/>
      <c r="T56" s="116" t="s">
        <v>68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1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36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7"/>
      <c r="P57" s="117"/>
      <c r="Q57" s="117"/>
      <c r="R57" s="117"/>
      <c r="S57" s="117"/>
      <c r="T57" s="117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20" t="s">
        <v>44</v>
      </c>
      <c r="K58" s="221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20" t="s">
        <v>44</v>
      </c>
      <c r="AH58" s="221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317</v>
      </c>
      <c r="G60" s="226"/>
      <c r="H60" s="66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4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2015-09-29T20:32:27Z</dcterms:modified>
</cp:coreProperties>
</file>