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<sst xmlns="http://schemas.openxmlformats.org/spreadsheetml/2006/main" count="147" uniqueCount="75">
  <si>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</si>
  <si>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</si>
  <si>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</si>
  <si>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</si>
  <si>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</si>
  <si>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</si>
  <si>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</si>
  <si>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</si>
  <si>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</si>
  <si>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</si>
  <si>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</si>
  <si>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</si>
  <si>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</si>
  <si>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</si>
  <si>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</si>
  <si>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</si>
  <si>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</si>
  <si>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</si>
  <si>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</si>
  <si>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</si>
  <si>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</si>
  <si>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</si>
  <si>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</si>
  <si>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</si>
  <si>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</si>
  <si>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</si>
  <si>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</si>
  <si>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</si>
  <si>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</si>
  <si>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</si>
  <si>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</si>
  <si>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</si>
  <si>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</si>
  <si>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</si>
  <si>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</si>
  <si>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</si>
  <si>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</si>
  <si>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</si>
  <si>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</si>
  <si>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</si>
  <si>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</si>
  <si>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</si>
  <si>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</si>
  <si>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</si>
  <si>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</si>
  <si>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</si>
  <si>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</si>
  <si>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</si>
  <si>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</si>
  <si>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</si>
  <si>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</si>
  <si>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</si>
  <si>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</si>
  <si>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</si>
  <si>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</si>
  <si>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</si>
  <si>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</si>
  <si>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</si>
  <si>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</si>
  <si>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</si>
  <si>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</si>
  <si>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IL20014</t>
  </si>
  <si>
    <t>IL20014-10</t>
  </si>
  <si>
    <t>Machine #  B/S 17</t>
  </si>
  <si>
    <t>48 SEC</t>
  </si>
  <si>
    <t>Routing:        WASH &amp; PACK DEPT</t>
  </si>
  <si>
    <t>YES</t>
  </si>
  <si>
    <t>MP</t>
  </si>
  <si>
    <t>B</t>
  </si>
  <si>
    <t>VG</t>
  </si>
  <si>
    <t>1.156ØX.990</t>
  </si>
  <si>
    <t>DH</t>
  </si>
  <si>
    <t>TG</t>
  </si>
  <si>
    <t>.5 Hydro help / chips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</si>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</sst>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9" sqref="B19"/>
    </sheetView>
  </sheetViews>
  <sheetFormatPr defaultColWidth="9.140625"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7"/>
      <c r="AT1" s="20"/>
    </row>
    <row r="2" spans="2:46" ht="19.5" customHeight="1">
      <c r="B2" s="148" t="s">
        <v>24</v>
      </c>
      <c r="C2" s="149"/>
      <c r="D2" s="21"/>
      <c r="E2" s="150" t="s">
        <v>61</v>
      </c>
      <c r="F2" s="151"/>
      <c r="G2" s="152"/>
      <c r="H2" s="22"/>
      <c r="I2" s="2"/>
      <c r="J2" s="146" t="s">
        <v>0</v>
      </c>
      <c r="K2" s="147"/>
      <c r="L2" s="23" t="s">
        <v>68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6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384867</v>
      </c>
      <c r="F3" s="151"/>
      <c r="G3" s="152"/>
      <c r="H3" s="22"/>
      <c r="I3" s="25"/>
      <c r="J3" s="146" t="s">
        <v>25</v>
      </c>
      <c r="K3" s="147"/>
      <c r="L3" s="146" t="s">
        <v>62</v>
      </c>
      <c r="M3" s="149"/>
      <c r="N3" s="149"/>
      <c r="O3" s="147"/>
      <c r="P3" s="22"/>
      <c r="Q3" s="22"/>
      <c r="R3" s="193"/>
      <c r="S3" s="194"/>
      <c r="T3" s="195"/>
      <c r="U3" s="146">
        <v>374781</v>
      </c>
      <c r="V3" s="149"/>
      <c r="W3" s="184"/>
      <c r="Y3" s="148" t="s">
        <v>22</v>
      </c>
      <c r="Z3" s="149"/>
      <c r="AA3" s="95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2000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5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0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0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7"/>
      <c r="N6" s="88"/>
      <c r="O6" s="88"/>
      <c r="P6" s="88"/>
      <c r="Q6" s="89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6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6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6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6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0" t="s">
        <v>59</v>
      </c>
      <c r="S9" s="230"/>
      <c r="T9" s="230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0" t="s">
        <v>59</v>
      </c>
      <c r="AP9" s="230"/>
      <c r="AQ9" s="230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63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2000</v>
      </c>
      <c r="L12" s="170" t="s">
        <v>55</v>
      </c>
      <c r="M12" s="171"/>
      <c r="N12" s="170" t="s">
        <v>64</v>
      </c>
      <c r="O12" s="172"/>
      <c r="P12" s="70"/>
      <c r="Q12" s="70"/>
      <c r="R12" s="70"/>
      <c r="S12" s="71"/>
      <c r="T12" s="72">
        <v>60</v>
      </c>
      <c r="U12" s="72">
        <v>4</v>
      </c>
      <c r="V12" s="54">
        <f>SUM(F13:F23)</f>
        <v>3</v>
      </c>
      <c r="W12" s="55">
        <f>U12/V12</f>
        <v>1.3333333333333333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42285</v>
      </c>
      <c r="C13" s="30" t="s">
        <v>67</v>
      </c>
      <c r="D13" s="30"/>
      <c r="E13" s="30">
        <v>0</v>
      </c>
      <c r="F13" s="80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2000</v>
      </c>
      <c r="L13" s="7">
        <f t="shared" ref="L13:L2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08"/>
      <c r="U13" s="109"/>
      <c r="V13" s="109"/>
      <c r="W13" s="11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>
      <c r="B14" s="29">
        <v>42286</v>
      </c>
      <c r="C14" s="30" t="s">
        <v>67</v>
      </c>
      <c r="D14" s="30"/>
      <c r="E14" s="30">
        <v>3.5</v>
      </c>
      <c r="F14" s="81">
        <v>0</v>
      </c>
      <c r="G14" s="32">
        <v>200</v>
      </c>
      <c r="H14" s="4" t="e">
        <f>IF(G14="","",(IF(#REF!=0,"",(#REF!*G14*#REF!))))</f>
        <v>#REF!</v>
      </c>
      <c r="I14" s="5">
        <f t="shared" si="0"/>
        <v>3.5</v>
      </c>
      <c r="J14" s="6">
        <f>SUM(G$12:G14)</f>
        <v>200</v>
      </c>
      <c r="K14" s="6">
        <f>E$4-J14</f>
        <v>1800</v>
      </c>
      <c r="L14" s="7">
        <f t="shared" si="1"/>
        <v>210</v>
      </c>
      <c r="M14" s="4">
        <f t="shared" ref="M14:M23" si="4">G14</f>
        <v>200</v>
      </c>
      <c r="N14" s="111">
        <f t="shared" ref="N14:N23" si="5">IF(L14=0,"",(M14/L14))</f>
        <v>0.95238095238095233</v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1" t="str">
        <f t="shared" ref="AK14:AK23" si="7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>
        <v>42289</v>
      </c>
      <c r="C15" s="30" t="s">
        <v>67</v>
      </c>
      <c r="D15" s="30"/>
      <c r="E15" s="30">
        <v>4</v>
      </c>
      <c r="F15" s="81">
        <v>0</v>
      </c>
      <c r="G15" s="32">
        <v>200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400</v>
      </c>
      <c r="K15" s="6">
        <f>E$4-J15</f>
        <v>1600</v>
      </c>
      <c r="L15" s="7">
        <f t="shared" si="1"/>
        <v>240</v>
      </c>
      <c r="M15" s="4">
        <f t="shared" si="4"/>
        <v>200</v>
      </c>
      <c r="N15" s="111">
        <f t="shared" si="5"/>
        <v>0.83333333333333337</v>
      </c>
      <c r="O15" s="112"/>
      <c r="P15" s="33"/>
      <c r="Q15" s="8">
        <v>0</v>
      </c>
      <c r="R15" s="8">
        <v>0</v>
      </c>
      <c r="S15" s="8">
        <v>0</v>
      </c>
      <c r="T15" s="108"/>
      <c r="U15" s="109"/>
      <c r="V15" s="109"/>
      <c r="W15" s="110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1" t="str">
        <f t="shared" si="7"/>
        <v/>
      </c>
      <c r="AL15" s="112"/>
      <c r="AM15" s="33"/>
      <c r="AN15" s="90"/>
      <c r="AO15" s="90"/>
      <c r="AP15" s="90"/>
      <c r="AQ15" s="108"/>
      <c r="AR15" s="109"/>
      <c r="AS15" s="109"/>
      <c r="AT15" s="110"/>
    </row>
    <row r="16" spans="2:46" ht="15" customHeight="1">
      <c r="B16" s="9">
        <v>42289</v>
      </c>
      <c r="C16" s="35" t="s">
        <v>71</v>
      </c>
      <c r="D16" s="50"/>
      <c r="E16" s="50">
        <v>3</v>
      </c>
      <c r="F16" s="82">
        <v>0</v>
      </c>
      <c r="G16" s="10">
        <v>151</v>
      </c>
      <c r="H16" s="4" t="e">
        <f>IF(G16="","",(IF(#REF!=0,"",(#REF!*G16*#REF!))))</f>
        <v>#REF!</v>
      </c>
      <c r="I16" s="5">
        <f t="shared" si="0"/>
        <v>3</v>
      </c>
      <c r="J16" s="6">
        <f>SUM(G$12:G16)</f>
        <v>551</v>
      </c>
      <c r="K16" s="6">
        <f t="shared" ref="K16:K24" si="8">E$4-J16</f>
        <v>1449</v>
      </c>
      <c r="L16" s="7">
        <f t="shared" si="1"/>
        <v>180</v>
      </c>
      <c r="M16" s="4">
        <f t="shared" si="4"/>
        <v>151</v>
      </c>
      <c r="N16" s="111">
        <f t="shared" si="5"/>
        <v>0.83888888888888891</v>
      </c>
      <c r="O16" s="112"/>
      <c r="P16" s="33"/>
      <c r="Q16" s="8">
        <v>0</v>
      </c>
      <c r="R16" s="8">
        <v>0</v>
      </c>
      <c r="S16" s="8">
        <v>0</v>
      </c>
      <c r="T16" s="108" t="s">
        <v>73</v>
      </c>
      <c r="U16" s="109"/>
      <c r="V16" s="109"/>
      <c r="W16" s="11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1" t="str">
        <f t="shared" si="7"/>
        <v/>
      </c>
      <c r="AL16" s="112"/>
      <c r="AM16" s="33"/>
      <c r="AN16" s="90"/>
      <c r="AO16" s="90"/>
      <c r="AP16" s="90"/>
      <c r="AQ16" s="108"/>
      <c r="AR16" s="109"/>
      <c r="AS16" s="109"/>
      <c r="AT16" s="110"/>
    </row>
    <row r="17" spans="2:46" ht="15" customHeight="1">
      <c r="B17" s="9">
        <v>42290</v>
      </c>
      <c r="C17" s="35" t="s">
        <v>72</v>
      </c>
      <c r="D17" s="61"/>
      <c r="E17" s="61">
        <v>8</v>
      </c>
      <c r="F17" s="82">
        <v>0</v>
      </c>
      <c r="G17" s="10">
        <v>352</v>
      </c>
      <c r="H17" s="4"/>
      <c r="I17" s="5">
        <f t="shared" ref="I17" si="10">IF(G17="","",(SUM(E17+F17+Q17)))</f>
        <v>8</v>
      </c>
      <c r="J17" s="6">
        <f>SUM(G$12:G17)</f>
        <v>903</v>
      </c>
      <c r="K17" s="6">
        <f t="shared" ref="K17" si="11">E$4-J17</f>
        <v>1097</v>
      </c>
      <c r="L17" s="7">
        <f t="shared" ref="L17" si="12">IF(G17="",0,$T$12*(I17-F17-Q17))</f>
        <v>480</v>
      </c>
      <c r="M17" s="4">
        <f t="shared" ref="M17" si="13">G17</f>
        <v>352</v>
      </c>
      <c r="N17" s="111">
        <f t="shared" ref="N17" si="14">IF(L17=0,"",(M17/L17))</f>
        <v>0.73333333333333328</v>
      </c>
      <c r="O17" s="112"/>
      <c r="P17" s="33"/>
      <c r="Q17" s="61">
        <v>0</v>
      </c>
      <c r="R17" s="61">
        <v>0</v>
      </c>
      <c r="S17" s="61">
        <v>0</v>
      </c>
      <c r="T17" s="108"/>
      <c r="U17" s="109"/>
      <c r="V17" s="109"/>
      <c r="W17" s="110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1" t="str">
        <f t="shared" si="7"/>
        <v/>
      </c>
      <c r="AL17" s="112"/>
      <c r="AM17" s="33"/>
      <c r="AN17" s="90"/>
      <c r="AO17" s="90"/>
      <c r="AP17" s="90"/>
      <c r="AQ17" s="108"/>
      <c r="AR17" s="109"/>
      <c r="AS17" s="109"/>
      <c r="AT17" s="110"/>
    </row>
    <row r="18" spans="2:46" ht="15" customHeight="1">
      <c r="B18" s="101">
        <v>42290</v>
      </c>
      <c r="C18" s="59" t="s">
        <v>67</v>
      </c>
      <c r="D18" s="61"/>
      <c r="E18" s="61">
        <v>1.5</v>
      </c>
      <c r="F18" s="82">
        <v>0</v>
      </c>
      <c r="G18" s="10">
        <v>62</v>
      </c>
      <c r="H18" s="4"/>
      <c r="I18" s="5">
        <f t="shared" ref="I18:I20" si="16">IF(G18="","",(SUM(E18+F18+Q18)))</f>
        <v>1.5</v>
      </c>
      <c r="J18" s="6">
        <f>SUM(G$12:G18)</f>
        <v>965</v>
      </c>
      <c r="K18" s="6">
        <f t="shared" ref="K18:K20" si="17">E$4-J18</f>
        <v>1035</v>
      </c>
      <c r="L18" s="7">
        <f t="shared" ref="L18:L20" si="18">IF(G18="",0,$T$12*(I18-F18-Q18))</f>
        <v>90</v>
      </c>
      <c r="M18" s="4">
        <f t="shared" ref="M18:M20" si="19">G18</f>
        <v>62</v>
      </c>
      <c r="N18" s="111">
        <f t="shared" ref="N18:N20" si="20">IF(L18=0,"",(M18/L18))</f>
        <v>0.68888888888888888</v>
      </c>
      <c r="O18" s="112"/>
      <c r="P18" s="33"/>
      <c r="Q18" s="61">
        <v>0</v>
      </c>
      <c r="R18" s="61">
        <v>0</v>
      </c>
      <c r="S18" s="61">
        <v>0</v>
      </c>
      <c r="T18" s="102" t="s">
        <v>74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1" t="str">
        <f t="shared" si="7"/>
        <v/>
      </c>
      <c r="AL18" s="112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965</v>
      </c>
      <c r="K19" s="6">
        <f t="shared" si="17"/>
        <v>1035</v>
      </c>
      <c r="L19" s="7">
        <f t="shared" si="18"/>
        <v>0</v>
      </c>
      <c r="M19" s="4">
        <f t="shared" si="19"/>
        <v>0</v>
      </c>
      <c r="N19" s="111" t="str">
        <f t="shared" si="20"/>
        <v/>
      </c>
      <c r="O19" s="112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1" t="str">
        <f t="shared" si="7"/>
        <v/>
      </c>
      <c r="AL19" s="112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965</v>
      </c>
      <c r="K20" s="6">
        <f t="shared" si="17"/>
        <v>1035</v>
      </c>
      <c r="L20" s="7">
        <f t="shared" si="18"/>
        <v>0</v>
      </c>
      <c r="M20" s="4">
        <f t="shared" si="19"/>
        <v>0</v>
      </c>
      <c r="N20" s="111" t="str">
        <f t="shared" si="20"/>
        <v/>
      </c>
      <c r="O20" s="112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1" t="str">
        <f t="shared" si="7"/>
        <v/>
      </c>
      <c r="AL20" s="112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965</v>
      </c>
      <c r="K21" s="6">
        <f t="shared" si="8"/>
        <v>1035</v>
      </c>
      <c r="L21" s="7">
        <f t="shared" si="1"/>
        <v>0</v>
      </c>
      <c r="M21" s="4">
        <f t="shared" si="4"/>
        <v>0</v>
      </c>
      <c r="N21" s="111" t="str">
        <f t="shared" si="5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1" t="str">
        <f t="shared" si="7"/>
        <v/>
      </c>
      <c r="AL21" s="112"/>
      <c r="AM21" s="33"/>
      <c r="AN21" s="90"/>
      <c r="AO21" s="90"/>
      <c r="AP21" s="90"/>
      <c r="AQ21" s="108"/>
      <c r="AR21" s="109"/>
      <c r="AS21" s="109"/>
      <c r="AT21" s="110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965</v>
      </c>
      <c r="K22" s="6">
        <f t="shared" si="8"/>
        <v>1035</v>
      </c>
      <c r="L22" s="7">
        <f t="shared" si="1"/>
        <v>0</v>
      </c>
      <c r="M22" s="4">
        <f t="shared" si="4"/>
        <v>0</v>
      </c>
      <c r="N22" s="111" t="str">
        <f t="shared" si="5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1" t="str">
        <f t="shared" si="7"/>
        <v/>
      </c>
      <c r="AL22" s="112"/>
      <c r="AM22" s="33"/>
      <c r="AN22" s="90"/>
      <c r="AO22" s="90"/>
      <c r="AP22" s="90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965</v>
      </c>
      <c r="K23" s="6">
        <f t="shared" si="8"/>
        <v>1035</v>
      </c>
      <c r="L23" s="7">
        <f t="shared" si="1"/>
        <v>0</v>
      </c>
      <c r="M23" s="4">
        <f t="shared" si="4"/>
        <v>0</v>
      </c>
      <c r="N23" s="111" t="str">
        <f t="shared" si="5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1" t="str">
        <f t="shared" si="7"/>
        <v/>
      </c>
      <c r="AL23" s="112"/>
      <c r="AM23" s="33"/>
      <c r="AN23" s="90"/>
      <c r="AO23" s="90"/>
      <c r="AP23" s="90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20</v>
      </c>
      <c r="F24" s="62">
        <f>SUM(F13:F23)</f>
        <v>3</v>
      </c>
      <c r="G24" s="62">
        <f>SUM(G13:G23)</f>
        <v>965</v>
      </c>
      <c r="H24" s="84"/>
      <c r="I24" s="62">
        <f t="shared" si="0"/>
        <v>23</v>
      </c>
      <c r="J24" s="85">
        <f>J23</f>
        <v>965</v>
      </c>
      <c r="K24" s="85">
        <f t="shared" si="8"/>
        <v>1035</v>
      </c>
      <c r="L24" s="86">
        <f>SUM(L13:L23)</f>
        <v>1200</v>
      </c>
      <c r="M24" s="84">
        <f>SUM(M13:M23)</f>
        <v>965</v>
      </c>
      <c r="N24" s="122">
        <f>SUM(M24/L24)</f>
        <v>0.8041666666666667</v>
      </c>
      <c r="O24" s="123"/>
      <c r="P24" s="87"/>
      <c r="Q24" s="86">
        <f>SUM(Q13:Q23)</f>
        <v>0</v>
      </c>
      <c r="R24" s="86"/>
      <c r="S24" s="86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2" t="e">
        <f>SUM(AJ24/AI24)</f>
        <v>#DIV/0!</v>
      </c>
      <c r="AL24" s="123"/>
      <c r="AM24" s="87"/>
      <c r="AN24" s="86">
        <f>SUM(AN13:AN23)</f>
        <v>0</v>
      </c>
      <c r="AO24" s="86"/>
      <c r="AP24" s="86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65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100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2000</v>
      </c>
      <c r="L26" s="170" t="s">
        <v>55</v>
      </c>
      <c r="M26" s="171"/>
      <c r="N26" s="170"/>
      <c r="O26" s="172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2000</v>
      </c>
      <c r="L27" s="7">
        <f t="shared" ref="L27:L37" si="24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1"/>
      <c r="U27" s="232"/>
      <c r="V27" s="232"/>
      <c r="W27" s="233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90"/>
      <c r="AO27" s="90"/>
      <c r="AP27" s="90"/>
      <c r="AQ27" s="231"/>
      <c r="AR27" s="232"/>
      <c r="AS27" s="232"/>
      <c r="AT27" s="233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2000</v>
      </c>
      <c r="L28" s="7">
        <f t="shared" si="24"/>
        <v>0</v>
      </c>
      <c r="M28" s="4">
        <f t="shared" ref="M28:M37" si="27">G28</f>
        <v>0</v>
      </c>
      <c r="N28" s="111" t="str">
        <f t="shared" ref="N28:N37" si="28">IF(L28=0,"",(M28/L28))</f>
        <v/>
      </c>
      <c r="O28" s="112"/>
      <c r="P28" s="33"/>
      <c r="Q28" s="8"/>
      <c r="R28" s="8"/>
      <c r="S28" s="8"/>
      <c r="T28" s="105"/>
      <c r="U28" s="106"/>
      <c r="V28" s="106"/>
      <c r="W28" s="10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90"/>
      <c r="AO28" s="90"/>
      <c r="AP28" s="90"/>
      <c r="AQ28" s="105"/>
      <c r="AR28" s="106"/>
      <c r="AS28" s="106"/>
      <c r="AT28" s="10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90"/>
      <c r="AO29" s="90"/>
      <c r="AP29" s="90"/>
      <c r="AQ29" s="105"/>
      <c r="AR29" s="106"/>
      <c r="AS29" s="106"/>
      <c r="AT29" s="10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90"/>
      <c r="AO30" s="90"/>
      <c r="AP30" s="90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90"/>
      <c r="AO31" s="90"/>
      <c r="AP31" s="90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90"/>
      <c r="AO32" s="90"/>
      <c r="AP32" s="90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2000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90"/>
      <c r="AO33" s="90"/>
      <c r="AP33" s="90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2000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90"/>
      <c r="AO34" s="90"/>
      <c r="AP34" s="90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2000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90"/>
      <c r="AO35" s="90"/>
      <c r="AP35" s="90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2000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2000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2000</v>
      </c>
      <c r="L38" s="86">
        <f>SUM(L27:L37)</f>
        <v>0</v>
      </c>
      <c r="M38" s="84">
        <f>SUM(M27:M37)</f>
        <v>0</v>
      </c>
      <c r="N38" s="122" t="e">
        <f>SUM(M38/L38)</f>
        <v>#DIV/0!</v>
      </c>
      <c r="O38" s="123"/>
      <c r="P38" s="87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2" t="e">
        <f>SUM(AJ38/AI38)</f>
        <v>#DIV/0!</v>
      </c>
      <c r="AL38" s="123"/>
      <c r="AM38" s="87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100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2000</v>
      </c>
      <c r="L40" s="170" t="s">
        <v>55</v>
      </c>
      <c r="M40" s="171"/>
      <c r="N40" s="170"/>
      <c r="O40" s="172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2000</v>
      </c>
      <c r="L52" s="86">
        <f>SUM(L41:L51)</f>
        <v>0</v>
      </c>
      <c r="M52" s="84">
        <f>SUM(M41:M51)</f>
        <v>0</v>
      </c>
      <c r="N52" s="122" t="e">
        <f>SUM(M52/L52)</f>
        <v>#DIV/0!</v>
      </c>
      <c r="O52" s="123"/>
      <c r="P52" s="87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2" t="e">
        <f>SUM(AJ52/AI52)</f>
        <v>#DIV/0!</v>
      </c>
      <c r="AL52" s="123"/>
      <c r="AM52" s="87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5" t="s">
        <v>42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7"/>
      <c r="X53" s="100"/>
      <c r="Y53" s="235" t="s">
        <v>42</v>
      </c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100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8" t="s">
        <v>31</v>
      </c>
      <c r="AH55" s="139"/>
      <c r="AI55" s="98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29" t="s">
        <v>43</v>
      </c>
      <c r="K56" s="140"/>
      <c r="L56" s="44">
        <f>SUMIF($R$13:$R$23,1,$Q$13:$Q$50)+SUMIF($R$27:$R$37,1,$Q$27:$Q$37)+SUMIF($R$41:$R$51,1,$Q$41:$Q$51)</f>
        <v>0</v>
      </c>
      <c r="M56" s="143">
        <v>42285</v>
      </c>
      <c r="N56" s="143"/>
      <c r="O56" s="234">
        <v>0.98611111111111116</v>
      </c>
      <c r="P56" s="117"/>
      <c r="Q56" s="117"/>
      <c r="R56" s="116" t="s">
        <v>66</v>
      </c>
      <c r="S56" s="117"/>
      <c r="T56" s="116" t="s">
        <v>69</v>
      </c>
      <c r="U56" s="117"/>
      <c r="V56" s="116" t="s">
        <v>70</v>
      </c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29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4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1" t="s">
        <v>47</v>
      </c>
      <c r="C60" s="222"/>
      <c r="D60" s="222"/>
      <c r="E60" s="222"/>
      <c r="F60" s="223">
        <f>G24</f>
        <v>965</v>
      </c>
      <c r="G60" s="224"/>
      <c r="H60" s="66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4"/>
    </row>
    <row r="61" spans="2:46" ht="20.25" customHeight="1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2015-04-20T12:27:14Z</cp:lastPrinted>
  <dcterms:created xsi:type="dcterms:W3CDTF">2014-06-10T19:48:08Z</dcterms:created>
  <dcterms:modified xsi:type="dcterms:W3CDTF">2015-10-14T19:06:19Z</dcterms:modified>
</cp:coreProperties>
</file>