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L27" i="1"/>
  <c r="L28"/>
  <c r="L29"/>
  <c r="L30"/>
  <c r="L31"/>
  <c r="L33"/>
  <c r="L34"/>
  <c r="L35"/>
  <c r="L36"/>
  <c r="L37"/>
  <c r="L32"/>
  <c r="L46"/>
  <c r="L47"/>
  <c r="L48"/>
  <c r="L49"/>
  <c r="L50"/>
  <c r="L51"/>
  <c r="L41"/>
  <c r="L42"/>
  <c r="L43"/>
  <c r="L44"/>
  <c r="AI59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N48"/>
  <c r="M48"/>
  <c r="I32"/>
  <c r="N32" s="1"/>
  <c r="J32"/>
  <c r="K32" s="1"/>
  <c r="M32"/>
  <c r="I17"/>
  <c r="L17" s="1"/>
  <c r="J17"/>
  <c r="K17" s="1"/>
  <c r="M17"/>
  <c r="I43"/>
  <c r="N43" s="1"/>
  <c r="J43"/>
  <c r="K43" s="1"/>
  <c r="M43"/>
  <c r="I44"/>
  <c r="N44" s="1"/>
  <c r="J44"/>
  <c r="K44" s="1"/>
  <c r="M44"/>
  <c r="I45"/>
  <c r="J45"/>
  <c r="K45" s="1"/>
  <c r="M45"/>
  <c r="I29"/>
  <c r="N29" s="1"/>
  <c r="J29"/>
  <c r="K29" s="1"/>
  <c r="M29"/>
  <c r="I30"/>
  <c r="N30" s="1"/>
  <c r="J30"/>
  <c r="K30" s="1"/>
  <c r="M30"/>
  <c r="I3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45" l="1"/>
  <c r="L45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N37" s="1"/>
  <c r="I36"/>
  <c r="I35"/>
  <c r="N35" s="1"/>
  <c r="I34"/>
  <c r="I33"/>
  <c r="N33" s="1"/>
  <c r="I28"/>
  <c r="I27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N28"/>
  <c r="J24" l="1"/>
  <c r="K24" s="1"/>
  <c r="K23"/>
  <c r="H52"/>
  <c r="I51"/>
  <c r="N51" s="1"/>
  <c r="H51"/>
  <c r="I50"/>
  <c r="N50" s="1"/>
  <c r="H50"/>
  <c r="I49"/>
  <c r="N49" s="1"/>
  <c r="H49"/>
  <c r="I47"/>
  <c r="N47" s="1"/>
  <c r="H47"/>
  <c r="I46"/>
  <c r="N46" s="1"/>
  <c r="H46"/>
  <c r="I42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N4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<sst xmlns="http://schemas.openxmlformats.org/spreadsheetml/2006/main" count="162" uniqueCount="80">
  <si>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</si>
  <si>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</si>
  <si>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</si>
  <si>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</si>
  <si>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</si>
  <si>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</si>
  <si>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</si>
  <si>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</si>
  <si>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</si>
  <si>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</si>
  <si>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</si>
  <si>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</si>
  <si>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</si>
  <si>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</si>
  <si>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</si>
  <si>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</si>
  <si>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</si>
  <si>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</si>
  <si>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</si>
  <si>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</si>
  <si>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</si>
  <si>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</si>
  <si>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</si>
  <si>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</si>
  <si>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</si>
  <si>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</si>
  <si>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</si>
  <si>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</si>
  <si>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</si>
  <si>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</si>
  <si>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</si>
  <si>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</si>
  <si>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</si>
  <si>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</si>
  <si>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</si>
  <si>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</si>
  <si>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</si>
  <si>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</si>
  <si>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</si>
  <si>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</si>
  <si>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</si>
  <si>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</si>
  <si>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</si>
  <si>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</si>
  <si>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</si>
  <si>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</si>
  <si>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</si>
  <si>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</si>
  <si>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</si>
  <si>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</si>
  <si>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</si>
  <si>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</si>
  <si>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</si>
  <si>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</si>
  <si>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</si>
  <si>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</si>
  <si>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</si>
  <si>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</si>
  <si>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</si>
  <si>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</si>
  <si>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</si>
  <si>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M30091</t>
  </si>
  <si>
    <t>Machine #  CNC COBRA</t>
  </si>
  <si>
    <t>JO</t>
  </si>
  <si>
    <t>BA</t>
  </si>
  <si>
    <t>BJ</t>
  </si>
  <si>
    <t>4M 30SEC</t>
  </si>
  <si>
    <t>YES</t>
  </si>
  <si>
    <t>WRB</t>
  </si>
  <si>
    <t>A02002-0032</t>
  </si>
  <si>
    <t>.5 cutting stock</t>
  </si>
  <si>
    <t>Routing:        HOLD AT MACH</t>
  </si>
  <si>
    <t>Routing:  TO CNC BRIDGEPORT</t>
  </si>
  <si>
    <t>DH</t>
  </si>
  <si>
    <t>Machine # BP CNC</t>
  </si>
  <si>
    <t>MS</t>
  </si>
  <si>
    <t>LJ</t>
  </si>
  <si>
    <t>SB</t>
  </si>
  <si>
    <t>2M 25SEC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</si>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</sst>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166" fontId="0" fillId="0" borderId="21" xfId="0" applyNumberForma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8" zoomScale="90" zoomScaleNormal="90" workbookViewId="0">
      <selection activeCell="B46" sqref="B4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384859</v>
      </c>
      <c r="F3" s="227"/>
      <c r="G3" s="228"/>
      <c r="H3" s="22"/>
      <c r="I3" s="25"/>
      <c r="J3" s="204" t="s">
        <v>25</v>
      </c>
      <c r="K3" s="229"/>
      <c r="L3" s="204" t="s">
        <v>69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350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350</v>
      </c>
      <c r="L12" s="154" t="s">
        <v>55</v>
      </c>
      <c r="M12" s="155"/>
      <c r="N12" s="154" t="s">
        <v>66</v>
      </c>
      <c r="O12" s="156"/>
      <c r="P12" s="67"/>
      <c r="Q12" s="67"/>
      <c r="R12" s="67"/>
      <c r="S12" s="68"/>
      <c r="T12" s="69">
        <v>11</v>
      </c>
      <c r="U12" s="69"/>
      <c r="V12" s="54">
        <f>SUM(F13:F23)</f>
        <v>3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42276</v>
      </c>
      <c r="C13" s="30" t="s">
        <v>63</v>
      </c>
      <c r="D13" s="30"/>
      <c r="E13" s="30">
        <v>0</v>
      </c>
      <c r="F13" s="77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350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42276</v>
      </c>
      <c r="C14" s="30" t="s">
        <v>64</v>
      </c>
      <c r="D14" s="30"/>
      <c r="E14" s="30">
        <v>6</v>
      </c>
      <c r="F14" s="78">
        <v>0</v>
      </c>
      <c r="G14" s="32">
        <v>50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50</v>
      </c>
      <c r="K14" s="6">
        <f>E$4-J14</f>
        <v>300</v>
      </c>
      <c r="L14" s="7">
        <f t="shared" si="1"/>
        <v>66</v>
      </c>
      <c r="M14" s="4">
        <f t="shared" ref="M14:M23" si="4">G14</f>
        <v>50</v>
      </c>
      <c r="N14" s="135">
        <f t="shared" ref="N14:N23" si="5">IF(L14=0,"",(M14/L14))</f>
        <v>0.75757575757575757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42277</v>
      </c>
      <c r="C15" s="30" t="s">
        <v>65</v>
      </c>
      <c r="D15" s="30"/>
      <c r="E15" s="30">
        <v>6.5</v>
      </c>
      <c r="F15" s="78">
        <v>0</v>
      </c>
      <c r="G15" s="32">
        <v>53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103</v>
      </c>
      <c r="K15" s="6">
        <f>E$4-J15</f>
        <v>247</v>
      </c>
      <c r="L15" s="7">
        <f t="shared" si="1"/>
        <v>71.5</v>
      </c>
      <c r="M15" s="4">
        <f t="shared" si="4"/>
        <v>53</v>
      </c>
      <c r="N15" s="135">
        <f t="shared" si="5"/>
        <v>0.74125874125874125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42277</v>
      </c>
      <c r="C16" s="35" t="s">
        <v>63</v>
      </c>
      <c r="D16" s="50"/>
      <c r="E16" s="50">
        <v>8</v>
      </c>
      <c r="F16" s="79">
        <v>0</v>
      </c>
      <c r="G16" s="10">
        <v>66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169</v>
      </c>
      <c r="K16" s="6">
        <f t="shared" ref="K16:K24" si="8">E$4-J16</f>
        <v>181</v>
      </c>
      <c r="L16" s="7">
        <f t="shared" si="1"/>
        <v>88</v>
      </c>
      <c r="M16" s="4">
        <f t="shared" si="4"/>
        <v>66</v>
      </c>
      <c r="N16" s="135">
        <f t="shared" si="5"/>
        <v>0.75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42277</v>
      </c>
      <c r="C17" s="35" t="s">
        <v>64</v>
      </c>
      <c r="D17" s="61"/>
      <c r="E17" s="61">
        <v>6</v>
      </c>
      <c r="F17" s="79">
        <v>0</v>
      </c>
      <c r="G17" s="10">
        <v>58</v>
      </c>
      <c r="H17" s="4"/>
      <c r="I17" s="5">
        <f t="shared" ref="I17" si="10">IF(G17="","",(SUM(E17+F17+Q17)))</f>
        <v>6</v>
      </c>
      <c r="J17" s="6">
        <f>SUM(G$12:G17)</f>
        <v>227</v>
      </c>
      <c r="K17" s="6">
        <f t="shared" ref="K17" si="11">E$4-J17</f>
        <v>123</v>
      </c>
      <c r="L17" s="7">
        <f t="shared" ref="L17" si="12">IF(G17="",0,$T$12*(I17-F17-Q17))</f>
        <v>66</v>
      </c>
      <c r="M17" s="4">
        <f t="shared" ref="M17" si="13">G17</f>
        <v>58</v>
      </c>
      <c r="N17" s="135">
        <f t="shared" ref="N17" si="14">IF(L17=0,"",(M17/L17))</f>
        <v>0.87878787878787878</v>
      </c>
      <c r="O17" s="136"/>
      <c r="P17" s="33"/>
      <c r="Q17" s="61">
        <v>0</v>
      </c>
      <c r="R17" s="61">
        <v>0</v>
      </c>
      <c r="S17" s="61">
        <v>0</v>
      </c>
      <c r="T17" s="166" t="s">
        <v>70</v>
      </c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42278</v>
      </c>
      <c r="C18" s="59" t="s">
        <v>65</v>
      </c>
      <c r="D18" s="61"/>
      <c r="E18" s="61">
        <v>8</v>
      </c>
      <c r="F18" s="79">
        <v>0</v>
      </c>
      <c r="G18" s="10">
        <v>64</v>
      </c>
      <c r="H18" s="4"/>
      <c r="I18" s="5">
        <f t="shared" ref="I18:I20" si="16">IF(G18="","",(SUM(E18+F18+Q18)))</f>
        <v>8</v>
      </c>
      <c r="J18" s="6">
        <f>SUM(G$12:G18)</f>
        <v>291</v>
      </c>
      <c r="K18" s="6">
        <f t="shared" ref="K18:K20" si="17">E$4-J18</f>
        <v>59</v>
      </c>
      <c r="L18" s="7">
        <f t="shared" ref="L18:L20" si="18">IF(G18="",0,$T$12*(I18-F18-Q18))</f>
        <v>88</v>
      </c>
      <c r="M18" s="4">
        <f t="shared" ref="M18:M20" si="19">G18</f>
        <v>64</v>
      </c>
      <c r="N18" s="135">
        <f t="shared" ref="N18:N20" si="20">IF(L18=0,"",(M18/L18))</f>
        <v>0.72727272727272729</v>
      </c>
      <c r="O18" s="136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42278</v>
      </c>
      <c r="C19" s="59" t="s">
        <v>63</v>
      </c>
      <c r="D19" s="61"/>
      <c r="E19" s="61">
        <v>3.5</v>
      </c>
      <c r="F19" s="79">
        <v>0</v>
      </c>
      <c r="G19" s="10">
        <v>27</v>
      </c>
      <c r="H19" s="4"/>
      <c r="I19" s="5">
        <f t="shared" si="16"/>
        <v>3.5</v>
      </c>
      <c r="J19" s="6">
        <f>SUM(G$12:G19)</f>
        <v>318</v>
      </c>
      <c r="K19" s="6">
        <f t="shared" si="17"/>
        <v>32</v>
      </c>
      <c r="L19" s="7">
        <f t="shared" si="18"/>
        <v>38.5</v>
      </c>
      <c r="M19" s="4">
        <f t="shared" si="19"/>
        <v>27</v>
      </c>
      <c r="N19" s="135">
        <f t="shared" si="20"/>
        <v>0.70129870129870131</v>
      </c>
      <c r="O19" s="136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42278</v>
      </c>
      <c r="C20" s="59" t="s">
        <v>64</v>
      </c>
      <c r="D20" s="61"/>
      <c r="E20" s="61">
        <v>6.5</v>
      </c>
      <c r="F20" s="79">
        <v>0</v>
      </c>
      <c r="G20" s="10">
        <v>47</v>
      </c>
      <c r="H20" s="4"/>
      <c r="I20" s="5">
        <f t="shared" si="16"/>
        <v>6.5</v>
      </c>
      <c r="J20" s="6">
        <f>SUM(G$12:G20)</f>
        <v>365</v>
      </c>
      <c r="K20" s="6">
        <f t="shared" si="17"/>
        <v>-15</v>
      </c>
      <c r="L20" s="7">
        <f t="shared" si="18"/>
        <v>71.5</v>
      </c>
      <c r="M20" s="4">
        <f t="shared" si="19"/>
        <v>47</v>
      </c>
      <c r="N20" s="135">
        <f t="shared" si="20"/>
        <v>0.65734265734265729</v>
      </c>
      <c r="O20" s="136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365</v>
      </c>
      <c r="K21" s="6">
        <f t="shared" si="8"/>
        <v>-15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365</v>
      </c>
      <c r="K22" s="6">
        <f t="shared" si="8"/>
        <v>-15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365</v>
      </c>
      <c r="K23" s="6">
        <f t="shared" si="8"/>
        <v>-15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44.5</v>
      </c>
      <c r="F24" s="62">
        <f>SUM(F13:F23)</f>
        <v>3</v>
      </c>
      <c r="G24" s="62">
        <f>SUM(G13:G23)</f>
        <v>365</v>
      </c>
      <c r="H24" s="81"/>
      <c r="I24" s="62">
        <f t="shared" si="0"/>
        <v>47.5</v>
      </c>
      <c r="J24" s="82">
        <f>J23</f>
        <v>365</v>
      </c>
      <c r="K24" s="82">
        <f t="shared" si="8"/>
        <v>-15</v>
      </c>
      <c r="L24" s="83">
        <f>SUM(L13:L23)</f>
        <v>489.5</v>
      </c>
      <c r="M24" s="81">
        <f>SUM(M13:M23)</f>
        <v>365</v>
      </c>
      <c r="N24" s="142">
        <f>SUM(M24/L24)</f>
        <v>0.74565883554647605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4" t="s">
        <v>71</v>
      </c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6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350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4.5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42279</v>
      </c>
      <c r="C27" s="60" t="s">
        <v>65</v>
      </c>
      <c r="D27" s="8"/>
      <c r="E27" s="30">
        <v>0</v>
      </c>
      <c r="F27" s="31">
        <v>3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0</v>
      </c>
      <c r="K27" s="6">
        <f>E$4-J27</f>
        <v>350</v>
      </c>
      <c r="L27" s="7">
        <f t="shared" ref="L27:L31" si="24">IF(G27="",0,$T$26*(I27-F27-Q27))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>
        <v>42279</v>
      </c>
      <c r="C28" s="60" t="s">
        <v>63</v>
      </c>
      <c r="D28" s="8"/>
      <c r="E28" s="30">
        <v>2</v>
      </c>
      <c r="F28" s="34">
        <v>1.5</v>
      </c>
      <c r="G28" s="32">
        <v>35</v>
      </c>
      <c r="H28" s="4" t="e">
        <f>IF(G28="","",(IF(#REF!=0,"",(#REF!*G28*#REF!))))</f>
        <v>#REF!</v>
      </c>
      <c r="I28" s="7">
        <f t="shared" si="23"/>
        <v>3.5</v>
      </c>
      <c r="J28" s="6">
        <f>SUM(G$26:G28)</f>
        <v>35</v>
      </c>
      <c r="K28" s="6">
        <f>E$4-J28</f>
        <v>315</v>
      </c>
      <c r="L28" s="7">
        <f t="shared" si="24"/>
        <v>0</v>
      </c>
      <c r="M28" s="4">
        <f t="shared" ref="M28:M37" si="27">G28</f>
        <v>35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>
        <v>42279</v>
      </c>
      <c r="C29" s="60" t="s">
        <v>64</v>
      </c>
      <c r="D29" s="58"/>
      <c r="E29" s="58">
        <v>7</v>
      </c>
      <c r="F29" s="58">
        <v>0</v>
      </c>
      <c r="G29" s="10">
        <v>51</v>
      </c>
      <c r="H29" s="4"/>
      <c r="I29" s="7">
        <f t="shared" ref="I29:I31" si="31">IF(G29="","",(SUM(E29+F29+Q29)))</f>
        <v>7</v>
      </c>
      <c r="J29" s="6">
        <f>SUM(G$26:G29)</f>
        <v>86</v>
      </c>
      <c r="K29" s="6">
        <f t="shared" ref="K29:K31" si="32">E$4-J29</f>
        <v>264</v>
      </c>
      <c r="L29" s="7">
        <f t="shared" si="24"/>
        <v>0</v>
      </c>
      <c r="M29" s="4">
        <f t="shared" ref="M29:M31" si="33">G29</f>
        <v>51</v>
      </c>
      <c r="N29" s="135" t="str">
        <f t="shared" ref="N29:N31" si="34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5">IF(AD29="","",(SUM(AB29+AC29+AN29)))</f>
        <v/>
      </c>
      <c r="AG29" s="6">
        <f>SUM(AD$26:AD29)</f>
        <v>0</v>
      </c>
      <c r="AH29" s="6">
        <f t="shared" ref="AH29:AH32" si="36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>
        <v>42282</v>
      </c>
      <c r="C30" s="60" t="s">
        <v>65</v>
      </c>
      <c r="D30" s="58"/>
      <c r="E30" s="58">
        <v>8</v>
      </c>
      <c r="F30" s="58">
        <v>0</v>
      </c>
      <c r="G30" s="10">
        <v>76</v>
      </c>
      <c r="H30" s="4"/>
      <c r="I30" s="7">
        <f t="shared" si="31"/>
        <v>8</v>
      </c>
      <c r="J30" s="6">
        <f>SUM(G$26:G30)</f>
        <v>162</v>
      </c>
      <c r="K30" s="6">
        <f t="shared" si="32"/>
        <v>188</v>
      </c>
      <c r="L30" s="7">
        <f t="shared" si="24"/>
        <v>0</v>
      </c>
      <c r="M30" s="4">
        <f t="shared" si="33"/>
        <v>76</v>
      </c>
      <c r="N30" s="135" t="str">
        <f t="shared" si="34"/>
        <v/>
      </c>
      <c r="O30" s="136"/>
      <c r="P30" s="33"/>
      <c r="Q30" s="58">
        <v>0</v>
      </c>
      <c r="R30" s="58">
        <v>0</v>
      </c>
      <c r="S30" s="58">
        <v>0</v>
      </c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5"/>
        <v/>
      </c>
      <c r="AG30" s="6">
        <f>SUM(AD$26:AD30)</f>
        <v>0</v>
      </c>
      <c r="AH30" s="6">
        <f t="shared" si="36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>
        <v>42282</v>
      </c>
      <c r="C31" s="60" t="s">
        <v>63</v>
      </c>
      <c r="D31" s="58"/>
      <c r="E31" s="58">
        <v>8</v>
      </c>
      <c r="F31" s="58">
        <v>0</v>
      </c>
      <c r="G31" s="10">
        <v>74</v>
      </c>
      <c r="H31" s="4"/>
      <c r="I31" s="7">
        <f t="shared" si="31"/>
        <v>8</v>
      </c>
      <c r="J31" s="6">
        <f>SUM(G$26:G31)</f>
        <v>236</v>
      </c>
      <c r="K31" s="6">
        <f t="shared" si="32"/>
        <v>114</v>
      </c>
      <c r="L31" s="7">
        <f t="shared" si="24"/>
        <v>0</v>
      </c>
      <c r="M31" s="4">
        <f t="shared" si="33"/>
        <v>74</v>
      </c>
      <c r="N31" s="135" t="str">
        <f t="shared" si="34"/>
        <v/>
      </c>
      <c r="O31" s="136"/>
      <c r="P31" s="33"/>
      <c r="Q31" s="58">
        <v>0</v>
      </c>
      <c r="R31" s="58">
        <v>0</v>
      </c>
      <c r="S31" s="58">
        <v>0</v>
      </c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5"/>
        <v/>
      </c>
      <c r="AG31" s="6">
        <f>SUM(AD$26:AD31)</f>
        <v>0</v>
      </c>
      <c r="AH31" s="6">
        <f t="shared" si="36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>
        <v>42282</v>
      </c>
      <c r="C32" s="60" t="s">
        <v>64</v>
      </c>
      <c r="D32" s="58"/>
      <c r="E32" s="58">
        <v>6.5</v>
      </c>
      <c r="F32" s="58">
        <v>0</v>
      </c>
      <c r="G32" s="10">
        <v>55</v>
      </c>
      <c r="H32" s="4"/>
      <c r="I32" s="7">
        <f t="shared" ref="I32" si="37">IF(G32="","",(SUM(E32+F32+Q32)))</f>
        <v>6.5</v>
      </c>
      <c r="J32" s="6">
        <f>SUM(G$26:G32)</f>
        <v>291</v>
      </c>
      <c r="K32" s="6">
        <f t="shared" ref="K32" si="38">E$4-J32</f>
        <v>59</v>
      </c>
      <c r="L32" s="7">
        <f>IF(G32="",0,$T$26*(I32-F32-Q32))</f>
        <v>0</v>
      </c>
      <c r="M32" s="4">
        <f t="shared" ref="M32" si="39">G32</f>
        <v>55</v>
      </c>
      <c r="N32" s="135" t="str">
        <f t="shared" ref="N32" si="40">IF(L32=0,"",(M32/L32))</f>
        <v/>
      </c>
      <c r="O32" s="136"/>
      <c r="P32" s="33"/>
      <c r="Q32" s="58">
        <v>0</v>
      </c>
      <c r="R32" s="58">
        <v>0</v>
      </c>
      <c r="S32" s="58">
        <v>0</v>
      </c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1">IF(AD32="","",(SUM(AB32+AC32+AN32)))</f>
        <v/>
      </c>
      <c r="AG32" s="6">
        <f>SUM(AD$26:AD32)</f>
        <v>0</v>
      </c>
      <c r="AH32" s="6">
        <f t="shared" si="36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>
        <v>42283</v>
      </c>
      <c r="C33" s="60" t="s">
        <v>65</v>
      </c>
      <c r="D33" s="8"/>
      <c r="E33" s="8">
        <v>8</v>
      </c>
      <c r="F33" s="8">
        <v>0</v>
      </c>
      <c r="G33" s="10">
        <v>75</v>
      </c>
      <c r="H33" s="4" t="e">
        <f>IF(G33="","",(IF(#REF!=0,"",(#REF!*G33*#REF!))))</f>
        <v>#REF!</v>
      </c>
      <c r="I33" s="7">
        <f t="shared" si="23"/>
        <v>8</v>
      </c>
      <c r="J33" s="6">
        <f>SUM(G$26:G33)</f>
        <v>366</v>
      </c>
      <c r="K33" s="6">
        <f>E$4-J33</f>
        <v>-16</v>
      </c>
      <c r="L33" s="7">
        <f t="shared" ref="L33:L37" si="42">IF(G33="",0,$T$26*(I33-F33-Q33))</f>
        <v>0</v>
      </c>
      <c r="M33" s="4">
        <f t="shared" si="27"/>
        <v>75</v>
      </c>
      <c r="N33" s="135" t="str">
        <f t="shared" si="28"/>
        <v/>
      </c>
      <c r="O33" s="136"/>
      <c r="P33" s="33"/>
      <c r="Q33" s="8">
        <v>0</v>
      </c>
      <c r="R33" s="8">
        <v>0</v>
      </c>
      <c r="S33" s="8">
        <v>0</v>
      </c>
      <c r="T33" s="163"/>
      <c r="U33" s="164"/>
      <c r="V33" s="164"/>
      <c r="W33" s="165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3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366</v>
      </c>
      <c r="K34" s="6">
        <f t="shared" ref="K34:K38" si="44">E$4-J34</f>
        <v>-16</v>
      </c>
      <c r="L34" s="7">
        <f t="shared" si="42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3"/>
        <v/>
      </c>
      <c r="AG34" s="6">
        <f>SUM(AD$26:AD34)</f>
        <v>0</v>
      </c>
      <c r="AH34" s="6">
        <f t="shared" ref="AH34:AH38" si="45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366</v>
      </c>
      <c r="K35" s="6">
        <f t="shared" si="44"/>
        <v>-16</v>
      </c>
      <c r="L35" s="7">
        <f t="shared" si="42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3"/>
        <v/>
      </c>
      <c r="AG35" s="6">
        <f>SUM(AD$26:AD35)</f>
        <v>0</v>
      </c>
      <c r="AH35" s="6">
        <f t="shared" si="45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366</v>
      </c>
      <c r="K36" s="6">
        <f t="shared" si="44"/>
        <v>-16</v>
      </c>
      <c r="L36" s="7">
        <f t="shared" si="42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3"/>
        <v/>
      </c>
      <c r="AG36" s="6">
        <f>SUM(AD$26:AD36)</f>
        <v>0</v>
      </c>
      <c r="AH36" s="6">
        <f t="shared" si="45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366</v>
      </c>
      <c r="K37" s="6">
        <f t="shared" si="44"/>
        <v>-16</v>
      </c>
      <c r="L37" s="7">
        <f t="shared" si="42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3"/>
        <v/>
      </c>
      <c r="AG37" s="6">
        <f>SUM(AD$26:AD37)</f>
        <v>0</v>
      </c>
      <c r="AH37" s="6">
        <f t="shared" si="45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6">SUM(E27:E37)</f>
        <v>39.5</v>
      </c>
      <c r="F38" s="63">
        <f t="shared" si="46"/>
        <v>4.5</v>
      </c>
      <c r="G38" s="63">
        <f>SUM(G27:G37)</f>
        <v>366</v>
      </c>
      <c r="H38" s="81"/>
      <c r="I38" s="83">
        <f t="shared" ref="I38" si="47">IF(G38="","",(SUM(E38+F38+Q38)))</f>
        <v>44</v>
      </c>
      <c r="J38" s="82">
        <f>J37</f>
        <v>366</v>
      </c>
      <c r="K38" s="82">
        <f t="shared" si="44"/>
        <v>-16</v>
      </c>
      <c r="L38" s="83">
        <f>SUM(L27:L37)</f>
        <v>0</v>
      </c>
      <c r="M38" s="81">
        <f>SUM(M27:M37)</f>
        <v>366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8">SUM(AB27:AB37)</f>
        <v>0</v>
      </c>
      <c r="AC38" s="63">
        <f t="shared" si="48"/>
        <v>0</v>
      </c>
      <c r="AD38" s="63">
        <f>SUM(AD27:AD37)</f>
        <v>0</v>
      </c>
      <c r="AE38" s="81"/>
      <c r="AF38" s="83">
        <f t="shared" ref="AF38" si="49">IF(AD38="","",(SUM(AB38+AC38+AN38)))</f>
        <v>0</v>
      </c>
      <c r="AG38" s="82">
        <f>AG37</f>
        <v>0</v>
      </c>
      <c r="AH38" s="82">
        <f t="shared" si="45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72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74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350</v>
      </c>
      <c r="L40" s="154" t="s">
        <v>55</v>
      </c>
      <c r="M40" s="155"/>
      <c r="N40" s="247" t="s">
        <v>78</v>
      </c>
      <c r="O40" s="248"/>
      <c r="P40" s="67"/>
      <c r="Q40" s="67"/>
      <c r="R40" s="67"/>
      <c r="S40" s="68"/>
      <c r="T40" s="72">
        <v>20</v>
      </c>
      <c r="U40" s="71"/>
      <c r="V40" s="56">
        <f>SUM(F41:F51)</f>
        <v>9</v>
      </c>
      <c r="W40" s="57">
        <f>U40/V40</f>
        <v>0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42290</v>
      </c>
      <c r="C41" s="37" t="s">
        <v>75</v>
      </c>
      <c r="D41" s="30"/>
      <c r="E41" s="30">
        <v>0</v>
      </c>
      <c r="F41" s="31">
        <v>6</v>
      </c>
      <c r="G41" s="32">
        <v>0</v>
      </c>
      <c r="H41" s="4" t="e">
        <f>IF(G41="","",(IF(#REF!=0,"",(#REF!*G41*#REF!))))</f>
        <v>#REF!</v>
      </c>
      <c r="I41" s="5">
        <f t="shared" ref="I41:I51" si="50">IF(G41="","",(SUM(E41+F41+Q41)))</f>
        <v>6</v>
      </c>
      <c r="J41" s="6">
        <f>SUM(G$40:G41)</f>
        <v>0</v>
      </c>
      <c r="K41" s="6">
        <f>E$4-J41</f>
        <v>350</v>
      </c>
      <c r="L41" s="7">
        <f t="shared" ref="L41:L43" si="51">IF(G41="",0,$T$40*(I41-F41-Q41))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0</v>
      </c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2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3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42291</v>
      </c>
      <c r="C42" s="37" t="s">
        <v>76</v>
      </c>
      <c r="D42" s="30"/>
      <c r="E42" s="30">
        <v>4</v>
      </c>
      <c r="F42" s="34">
        <v>0</v>
      </c>
      <c r="G42" s="32">
        <v>80</v>
      </c>
      <c r="H42" s="4" t="e">
        <f>IF(G42="","",(IF(#REF!=0,"",(#REF!*G42*#REF!))))</f>
        <v>#REF!</v>
      </c>
      <c r="I42" s="5">
        <f t="shared" si="50"/>
        <v>4</v>
      </c>
      <c r="J42" s="6">
        <f>SUM(G$40:G42)</f>
        <v>80</v>
      </c>
      <c r="K42" s="6">
        <f>E$4-J42</f>
        <v>270</v>
      </c>
      <c r="L42" s="7">
        <f t="shared" si="51"/>
        <v>80</v>
      </c>
      <c r="M42" s="4">
        <f t="shared" ref="M42:M51" si="54">G42</f>
        <v>80</v>
      </c>
      <c r="N42" s="135">
        <f t="shared" ref="N42:N51" si="55">IF(L42=0,"",(M42/L42))</f>
        <v>1</v>
      </c>
      <c r="O42" s="136"/>
      <c r="P42" s="33"/>
      <c r="Q42" s="30">
        <v>0</v>
      </c>
      <c r="R42" s="30">
        <v>0</v>
      </c>
      <c r="S42" s="30">
        <v>0</v>
      </c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2"/>
        <v/>
      </c>
      <c r="AG42" s="6">
        <f>SUM(AD$40:AD42)</f>
        <v>0</v>
      </c>
      <c r="AH42" s="6">
        <f>AB$4-AG42</f>
        <v>0</v>
      </c>
      <c r="AI42" s="7">
        <f t="shared" si="53"/>
        <v>0</v>
      </c>
      <c r="AJ42" s="4">
        <f t="shared" ref="AJ42:AJ51" si="56">AD42</f>
        <v>0</v>
      </c>
      <c r="AK42" s="135" t="str">
        <f t="shared" ref="AK42:AK51" si="57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>
        <v>42291</v>
      </c>
      <c r="C43" s="37" t="s">
        <v>75</v>
      </c>
      <c r="D43" s="30"/>
      <c r="E43" s="30">
        <v>0</v>
      </c>
      <c r="F43" s="30">
        <v>3</v>
      </c>
      <c r="G43" s="32">
        <v>0</v>
      </c>
      <c r="H43" s="4"/>
      <c r="I43" s="5">
        <f t="shared" ref="I43:I45" si="58">IF(G43="","",(SUM(E43+F43+Q43)))</f>
        <v>3</v>
      </c>
      <c r="J43" s="6">
        <f>SUM(G$40:G43)</f>
        <v>80</v>
      </c>
      <c r="K43" s="6">
        <f t="shared" ref="K43:K45" si="59">E$4-J43</f>
        <v>270</v>
      </c>
      <c r="L43" s="7">
        <f t="shared" si="51"/>
        <v>0</v>
      </c>
      <c r="M43" s="4">
        <f t="shared" ref="M43:M45" si="60">G43</f>
        <v>0</v>
      </c>
      <c r="N43" s="135" t="str">
        <f t="shared" ref="N43:N45" si="61">IF(L43=0,"",(M43/L43))</f>
        <v/>
      </c>
      <c r="O43" s="136"/>
      <c r="P43" s="33"/>
      <c r="Q43" s="30">
        <v>0</v>
      </c>
      <c r="R43" s="30">
        <v>0</v>
      </c>
      <c r="S43" s="30">
        <v>0</v>
      </c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2">IF(AD43="","",(SUM(AB43+AC43+AN43)))</f>
        <v/>
      </c>
      <c r="AG43" s="6">
        <f>SUM(AD$40:AD43)</f>
        <v>0</v>
      </c>
      <c r="AH43" s="6">
        <f t="shared" ref="AH43:AH45" si="63">AB$4-AG43</f>
        <v>0</v>
      </c>
      <c r="AI43" s="7">
        <f t="shared" si="53"/>
        <v>0</v>
      </c>
      <c r="AJ43" s="4">
        <f t="shared" si="56"/>
        <v>0</v>
      </c>
      <c r="AK43" s="135" t="str">
        <f t="shared" si="57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>
        <v>42291</v>
      </c>
      <c r="C44" s="37" t="s">
        <v>77</v>
      </c>
      <c r="D44" s="30"/>
      <c r="E44" s="30">
        <v>8</v>
      </c>
      <c r="F44" s="30">
        <v>0</v>
      </c>
      <c r="G44" s="32">
        <v>232</v>
      </c>
      <c r="H44" s="4"/>
      <c r="I44" s="5">
        <f t="shared" si="58"/>
        <v>8</v>
      </c>
      <c r="J44" s="6">
        <f>SUM(G$40:G44)</f>
        <v>312</v>
      </c>
      <c r="K44" s="6">
        <f t="shared" si="59"/>
        <v>38</v>
      </c>
      <c r="L44" s="7">
        <f>IF(G44="",0,$T$40*(I44-F44-Q44))</f>
        <v>160</v>
      </c>
      <c r="M44" s="4">
        <f t="shared" si="60"/>
        <v>232</v>
      </c>
      <c r="N44" s="135">
        <f t="shared" si="61"/>
        <v>1.45</v>
      </c>
      <c r="O44" s="136"/>
      <c r="P44" s="33"/>
      <c r="Q44" s="30">
        <v>0</v>
      </c>
      <c r="R44" s="30">
        <v>0</v>
      </c>
      <c r="S44" s="30">
        <v>0</v>
      </c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2"/>
        <v/>
      </c>
      <c r="AG44" s="6">
        <f>SUM(AD$40:AD44)</f>
        <v>0</v>
      </c>
      <c r="AH44" s="6">
        <f t="shared" si="63"/>
        <v>0</v>
      </c>
      <c r="AI44" s="7">
        <f t="shared" si="53"/>
        <v>0</v>
      </c>
      <c r="AJ44" s="4">
        <f t="shared" si="56"/>
        <v>0</v>
      </c>
      <c r="AK44" s="135" t="str">
        <f t="shared" si="57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>
        <v>42292</v>
      </c>
      <c r="C45" s="37" t="s">
        <v>76</v>
      </c>
      <c r="D45" s="30"/>
      <c r="E45" s="30">
        <v>3</v>
      </c>
      <c r="F45" s="30">
        <v>0</v>
      </c>
      <c r="G45" s="32">
        <v>59</v>
      </c>
      <c r="H45" s="4"/>
      <c r="I45" s="5">
        <f t="shared" si="58"/>
        <v>3</v>
      </c>
      <c r="J45" s="6">
        <f>SUM(G$40:G45)</f>
        <v>371</v>
      </c>
      <c r="K45" s="6">
        <f t="shared" si="59"/>
        <v>-21</v>
      </c>
      <c r="L45" s="7">
        <f t="shared" ref="L45:L51" si="64">IF(G45="",0,$T$40*(I45-F45-Q45))</f>
        <v>60</v>
      </c>
      <c r="M45" s="4">
        <f t="shared" si="60"/>
        <v>59</v>
      </c>
      <c r="N45" s="135">
        <f t="shared" si="61"/>
        <v>0.98333333333333328</v>
      </c>
      <c r="O45" s="136"/>
      <c r="P45" s="33"/>
      <c r="Q45" s="30">
        <v>0</v>
      </c>
      <c r="R45" s="30">
        <v>0</v>
      </c>
      <c r="S45" s="30">
        <v>4</v>
      </c>
      <c r="T45" s="241">
        <v>11</v>
      </c>
      <c r="U45" s="242"/>
      <c r="V45" s="242"/>
      <c r="W45" s="243"/>
      <c r="Y45" s="29"/>
      <c r="Z45" s="37"/>
      <c r="AA45" s="30"/>
      <c r="AB45" s="30"/>
      <c r="AC45" s="30"/>
      <c r="AD45" s="32"/>
      <c r="AE45" s="4"/>
      <c r="AF45" s="5" t="str">
        <f t="shared" si="62"/>
        <v/>
      </c>
      <c r="AG45" s="6">
        <f>SUM(AD$40:AD45)</f>
        <v>0</v>
      </c>
      <c r="AH45" s="6">
        <f t="shared" si="63"/>
        <v>0</v>
      </c>
      <c r="AI45" s="7">
        <f t="shared" si="53"/>
        <v>0</v>
      </c>
      <c r="AJ45" s="4">
        <f t="shared" si="56"/>
        <v>0</v>
      </c>
      <c r="AK45" s="135" t="str">
        <f t="shared" si="57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0"/>
        <v/>
      </c>
      <c r="J46" s="6">
        <f>SUM(G$40:G46)</f>
        <v>371</v>
      </c>
      <c r="K46" s="6">
        <f>E$4-J46</f>
        <v>-21</v>
      </c>
      <c r="L46" s="7">
        <f t="shared" si="64"/>
        <v>0</v>
      </c>
      <c r="M46" s="4">
        <f t="shared" si="54"/>
        <v>0</v>
      </c>
      <c r="N46" s="135" t="str">
        <f t="shared" si="55"/>
        <v/>
      </c>
      <c r="O46" s="136"/>
      <c r="P46" s="33"/>
      <c r="Q46" s="30"/>
      <c r="R46" s="30"/>
      <c r="S46" s="30"/>
      <c r="T46" s="241" t="s">
        <v>79</v>
      </c>
      <c r="U46" s="242"/>
      <c r="V46" s="242"/>
      <c r="W46" s="24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5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3"/>
        <v>0</v>
      </c>
      <c r="AJ46" s="4">
        <f t="shared" si="56"/>
        <v>0</v>
      </c>
      <c r="AK46" s="135" t="str">
        <f t="shared" si="57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0"/>
        <v/>
      </c>
      <c r="J47" s="6">
        <f>SUM(G$40:G47)</f>
        <v>371</v>
      </c>
      <c r="K47" s="6">
        <f t="shared" ref="K47:K52" si="66">E$4-J47</f>
        <v>-21</v>
      </c>
      <c r="L47" s="7">
        <f t="shared" si="64"/>
        <v>0</v>
      </c>
      <c r="M47" s="4">
        <f t="shared" si="54"/>
        <v>0</v>
      </c>
      <c r="N47" s="135" t="str">
        <f t="shared" si="55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5"/>
        <v/>
      </c>
      <c r="AG47" s="6">
        <f>SUM(AD$40:AD47)</f>
        <v>0</v>
      </c>
      <c r="AH47" s="6">
        <f t="shared" ref="AH47:AH52" si="67">AB$4-AG47</f>
        <v>0</v>
      </c>
      <c r="AI47" s="7">
        <f t="shared" si="53"/>
        <v>0</v>
      </c>
      <c r="AJ47" s="4">
        <f t="shared" si="56"/>
        <v>0</v>
      </c>
      <c r="AK47" s="135" t="str">
        <f t="shared" si="57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0"/>
        <v/>
      </c>
      <c r="J48" s="6">
        <f>SUM(G$40:G48)</f>
        <v>371</v>
      </c>
      <c r="K48" s="6">
        <f t="shared" ref="K48" si="68">E$4-J48</f>
        <v>-21</v>
      </c>
      <c r="L48" s="7">
        <f t="shared" si="64"/>
        <v>0</v>
      </c>
      <c r="M48" s="4">
        <f t="shared" ref="M48" si="69">G48</f>
        <v>0</v>
      </c>
      <c r="N48" s="135" t="str">
        <f t="shared" ref="N48" si="70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5"/>
        <v/>
      </c>
      <c r="AG48" s="6">
        <f>SUM(AD$40:AD48)</f>
        <v>0</v>
      </c>
      <c r="AH48" s="6">
        <f t="shared" si="67"/>
        <v>0</v>
      </c>
      <c r="AI48" s="7">
        <f t="shared" si="53"/>
        <v>0</v>
      </c>
      <c r="AJ48" s="4">
        <f t="shared" si="56"/>
        <v>0</v>
      </c>
      <c r="AK48" s="135" t="str">
        <f t="shared" si="57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0"/>
        <v/>
      </c>
      <c r="J49" s="6">
        <f>SUM(G$40:G49)</f>
        <v>371</v>
      </c>
      <c r="K49" s="6">
        <f t="shared" si="66"/>
        <v>-21</v>
      </c>
      <c r="L49" s="7">
        <f t="shared" si="64"/>
        <v>0</v>
      </c>
      <c r="M49" s="4">
        <f t="shared" si="54"/>
        <v>0</v>
      </c>
      <c r="N49" s="135" t="str">
        <f t="shared" si="55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5"/>
        <v/>
      </c>
      <c r="AG49" s="6">
        <f>SUM(AD$40:AD49)</f>
        <v>0</v>
      </c>
      <c r="AH49" s="6">
        <f t="shared" si="67"/>
        <v>0</v>
      </c>
      <c r="AI49" s="7">
        <f t="shared" si="53"/>
        <v>0</v>
      </c>
      <c r="AJ49" s="4">
        <f t="shared" si="56"/>
        <v>0</v>
      </c>
      <c r="AK49" s="135" t="str">
        <f t="shared" si="57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0"/>
        <v/>
      </c>
      <c r="J50" s="6">
        <f>SUM(G$40:G50)</f>
        <v>371</v>
      </c>
      <c r="K50" s="6">
        <f t="shared" si="66"/>
        <v>-21</v>
      </c>
      <c r="L50" s="7">
        <f t="shared" si="64"/>
        <v>0</v>
      </c>
      <c r="M50" s="4">
        <f t="shared" si="54"/>
        <v>0</v>
      </c>
      <c r="N50" s="135" t="str">
        <f t="shared" si="55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5"/>
        <v/>
      </c>
      <c r="AG50" s="6">
        <f>SUM(AD$40:AD50)</f>
        <v>0</v>
      </c>
      <c r="AH50" s="6">
        <f t="shared" si="67"/>
        <v>0</v>
      </c>
      <c r="AI50" s="7">
        <f t="shared" si="53"/>
        <v>0</v>
      </c>
      <c r="AJ50" s="4">
        <f t="shared" si="56"/>
        <v>0</v>
      </c>
      <c r="AK50" s="135" t="str">
        <f t="shared" si="57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0"/>
        <v/>
      </c>
      <c r="J51" s="6">
        <f>SUM(G$40:G51)</f>
        <v>371</v>
      </c>
      <c r="K51" s="6">
        <f t="shared" si="66"/>
        <v>-21</v>
      </c>
      <c r="L51" s="7">
        <f t="shared" si="64"/>
        <v>0</v>
      </c>
      <c r="M51" s="4">
        <f t="shared" si="54"/>
        <v>0</v>
      </c>
      <c r="N51" s="135" t="str">
        <f t="shared" si="55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5"/>
        <v/>
      </c>
      <c r="AG51" s="6">
        <f>SUM(AD$40:AD51)</f>
        <v>0</v>
      </c>
      <c r="AH51" s="6">
        <f t="shared" si="67"/>
        <v>0</v>
      </c>
      <c r="AI51" s="7">
        <f t="shared" si="53"/>
        <v>0</v>
      </c>
      <c r="AJ51" s="4">
        <f t="shared" si="56"/>
        <v>0</v>
      </c>
      <c r="AK51" s="135" t="str">
        <f t="shared" si="57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15</v>
      </c>
      <c r="F52" s="63">
        <f>SUM(F41:F51)</f>
        <v>9</v>
      </c>
      <c r="G52" s="63">
        <f>SUM(G41:G51)</f>
        <v>371</v>
      </c>
      <c r="H52" s="81" t="e">
        <f>IF(G52="","",(IF(#REF!=0,"",(#REF!*G52*#REF!))))</f>
        <v>#REF!</v>
      </c>
      <c r="I52" s="83">
        <f t="shared" ref="I52" si="71">IF(G52="","",(SUM(E52+F52+Q52)))</f>
        <v>24</v>
      </c>
      <c r="J52" s="82">
        <f>J51</f>
        <v>371</v>
      </c>
      <c r="K52" s="82">
        <f t="shared" si="66"/>
        <v>-21</v>
      </c>
      <c r="L52" s="83">
        <f>SUM(L41:L51)</f>
        <v>300</v>
      </c>
      <c r="M52" s="81">
        <f>SUM(M41:M51)</f>
        <v>371</v>
      </c>
      <c r="N52" s="142">
        <f>SUM(M52/L52)</f>
        <v>1.2366666666666666</v>
      </c>
      <c r="O52" s="143"/>
      <c r="P52" s="84"/>
      <c r="Q52" s="63">
        <f>SUM(Q41:Q51)</f>
        <v>0</v>
      </c>
      <c r="R52" s="63"/>
      <c r="S52" s="63">
        <f>SUM(S41:S51)</f>
        <v>4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2">IF(AD52="","",(SUM(AB52+AC52+AN52)))</f>
        <v>0</v>
      </c>
      <c r="AG52" s="82">
        <f>AG51</f>
        <v>0</v>
      </c>
      <c r="AH52" s="82">
        <f t="shared" si="67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42276</v>
      </c>
      <c r="N56" s="114"/>
      <c r="O56" s="122">
        <v>0.69444444444444453</v>
      </c>
      <c r="P56" s="115"/>
      <c r="Q56" s="115"/>
      <c r="R56" s="240" t="s">
        <v>67</v>
      </c>
      <c r="S56" s="115"/>
      <c r="T56" s="240" t="s">
        <v>68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4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249">
        <v>42279</v>
      </c>
      <c r="N57" s="114"/>
      <c r="O57" s="122">
        <v>0.39583333333333331</v>
      </c>
      <c r="P57" s="115"/>
      <c r="Q57" s="115"/>
      <c r="R57" s="240" t="s">
        <v>67</v>
      </c>
      <c r="S57" s="115"/>
      <c r="T57" s="240" t="s">
        <v>73</v>
      </c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371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366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365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2015-10-16T14:36:44Z</dcterms:modified>
</cp:coreProperties>
</file>