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J16" i="1"/>
  <c r="K16" i="1" s="1"/>
  <c r="L16" i="1"/>
  <c r="N16" i="1" s="1"/>
  <c r="I17" i="1"/>
  <c r="L17" i="1" s="1"/>
  <c r="N17" i="1" s="1"/>
  <c r="J17" i="1"/>
  <c r="K17" i="1" s="1"/>
  <c r="I18" i="1"/>
  <c r="L18" i="1" s="1"/>
  <c r="N18" i="1" s="1"/>
  <c r="J18" i="1"/>
  <c r="K18" i="1" s="1"/>
  <c r="I19" i="1"/>
  <c r="J19" i="1"/>
  <c r="K19" i="1" s="1"/>
  <c r="L19" i="1"/>
  <c r="N19" i="1" s="1"/>
  <c r="I20" i="1"/>
  <c r="L20" i="1" s="1"/>
  <c r="N20" i="1" s="1"/>
  <c r="J20" i="1"/>
  <c r="K20" i="1" s="1"/>
  <c r="I21" i="1"/>
  <c r="L21" i="1" s="1"/>
  <c r="N21" i="1" s="1"/>
  <c r="J21" i="1"/>
  <c r="K21" i="1" s="1"/>
  <c r="I22" i="1"/>
  <c r="L22" i="1" s="1"/>
  <c r="N22" i="1" s="1"/>
  <c r="J22" i="1"/>
  <c r="K22" i="1" s="1"/>
  <c r="I23" i="1"/>
  <c r="L23" i="1" s="1"/>
  <c r="N23" i="1" s="1"/>
  <c r="J23" i="1"/>
  <c r="K23" i="1" s="1"/>
  <c r="M14" i="1"/>
  <c r="M15" i="1"/>
  <c r="M16" i="1"/>
  <c r="M17" i="1"/>
  <c r="M18" i="1"/>
  <c r="M19" i="1"/>
  <c r="M20" i="1"/>
  <c r="M21" i="1"/>
  <c r="M22" i="1"/>
  <c r="M23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<sst xmlns="http://schemas.openxmlformats.org/spreadsheetml/2006/main" count="159" uniqueCount="78">
  <si>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</si>
  <si>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</si>
  <si>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</si>
  <si>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</si>
  <si>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</si>
  <si>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</si>
  <si>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</si>
  <si>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</si>
  <si>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</si>
  <si>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</si>
  <si>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</si>
  <si>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</si>
  <si>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</si>
  <si>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</si>
  <si>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</si>
  <si>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</si>
  <si>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</si>
  <si>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</si>
  <si>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</si>
  <si>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</si>
  <si>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</si>
  <si>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</si>
  <si>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</si>
  <si>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</si>
  <si>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</si>
  <si>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</si>
  <si>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</si>
  <si>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</si>
  <si>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</si>
  <si>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</si>
  <si>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</si>
  <si>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</si>
  <si>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</si>
  <si>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</si>
  <si>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</si>
  <si>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</si>
  <si>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</si>
  <si>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</si>
  <si>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</si>
  <si>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</si>
  <si>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</si>
  <si>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</si>
  <si>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</si>
  <si>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</si>
  <si>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</si>
  <si>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</si>
  <si>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</si>
  <si>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</si>
  <si>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</si>
  <si>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</si>
  <si>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</si>
  <si>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</si>
  <si>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</si>
  <si>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</si>
  <si>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</si>
  <si>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</si>
  <si>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</si>
  <si>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</si>
  <si>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</si>
  <si>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</si>
  <si>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</si>
  <si>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</si>
  <si>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</si>
  <si>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M30097</t>
  </si>
  <si>
    <t>A02002-0032</t>
  </si>
  <si>
    <t>JO</t>
  </si>
  <si>
    <t>Prog &amp; s/u</t>
  </si>
  <si>
    <t>Wait on eng.</t>
  </si>
  <si>
    <t>BA</t>
  </si>
  <si>
    <t>TG</t>
  </si>
  <si>
    <t>BJ/TG</t>
  </si>
  <si>
    <t>A</t>
  </si>
  <si>
    <t>Routing:        HOLD AT MACH</t>
  </si>
  <si>
    <t>YES</t>
  </si>
  <si>
    <t>JC</t>
  </si>
  <si>
    <t>JOB OUT</t>
  </si>
  <si>
    <t>No parts @ mach per MR</t>
  </si>
  <si>
    <t>Routing: PACK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</si>
</sst>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8" zoomScale="90" zoomScaleNormal="90" workbookViewId="0">
      <selection activeCell="F57" sqref="F57:G57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25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71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25">
      <c r="B3" s="148" t="s">
        <v>22</v>
      </c>
      <c r="C3" s="149"/>
      <c r="D3" s="24"/>
      <c r="E3" s="150">
        <v>380834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25">
      <c r="B4" s="211" t="s">
        <v>23</v>
      </c>
      <c r="C4" s="192"/>
      <c r="D4" s="24"/>
      <c r="E4" s="190">
        <v>400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25">
      <c r="B5" s="227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7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25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25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6" t="s">
        <v>59</v>
      </c>
      <c r="S9" s="236"/>
      <c r="T9" s="236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6" t="s">
        <v>59</v>
      </c>
      <c r="AP9" s="236"/>
      <c r="AQ9" s="236"/>
      <c r="AR9" s="203"/>
      <c r="AS9" s="204"/>
      <c r="AT9" s="205"/>
    </row>
    <row r="10" spans="2:46" ht="20.25" customHeight="1" x14ac:dyDescent="0.25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25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400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f>SUM(F13:F23)</f>
        <v>4</v>
      </c>
      <c r="W12" s="55">
        <f>U12/V12</f>
        <v>1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42235</v>
      </c>
      <c r="C13" s="30" t="s">
        <v>65</v>
      </c>
      <c r="D13" s="30"/>
      <c r="E13" s="30">
        <v>0</v>
      </c>
      <c r="F13" s="78">
        <v>4</v>
      </c>
      <c r="G13" s="32">
        <v>0</v>
      </c>
      <c r="H13" s="4"/>
      <c r="I13" s="5">
        <f t="shared" ref="I13" si="0">IF(G13="","",(SUM(E13+F13+Q13)))</f>
        <v>4</v>
      </c>
      <c r="J13" s="6">
        <f>SUM(G$12:G13)</f>
        <v>0</v>
      </c>
      <c r="K13" s="6">
        <f>E$4-J13</f>
        <v>400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 t="s">
        <v>66</v>
      </c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25">
      <c r="B14" s="29">
        <v>42236</v>
      </c>
      <c r="C14" s="30" t="s">
        <v>65</v>
      </c>
      <c r="D14" s="30"/>
      <c r="E14" s="30">
        <v>2</v>
      </c>
      <c r="F14" s="78">
        <v>0</v>
      </c>
      <c r="G14" s="32">
        <v>25</v>
      </c>
      <c r="H14" s="4"/>
      <c r="I14" s="5">
        <f t="shared" ref="I14:I23" si="4">IF(G14="","",(SUM(E14+F14+Q14)))</f>
        <v>7</v>
      </c>
      <c r="J14" s="6">
        <f>SUM(G$12:G14)</f>
        <v>25</v>
      </c>
      <c r="K14" s="6">
        <f t="shared" ref="K14:K23" si="5">E$4-J14</f>
        <v>375</v>
      </c>
      <c r="L14" s="7">
        <f t="shared" ref="L14:L23" si="6">IF(G14="",0,$T$12*(I14-F14-Q14))</f>
        <v>0</v>
      </c>
      <c r="M14" s="4">
        <f t="shared" ref="M14:M23" si="7">G14</f>
        <v>25</v>
      </c>
      <c r="N14" s="111" t="str">
        <f t="shared" ref="N14:N23" si="8">IF(L14=0,"",(M14/L14))</f>
        <v/>
      </c>
      <c r="O14" s="112"/>
      <c r="P14" s="33"/>
      <c r="Q14" s="30">
        <v>5</v>
      </c>
      <c r="R14" s="30">
        <v>4</v>
      </c>
      <c r="S14" s="30">
        <v>0</v>
      </c>
      <c r="T14" s="108" t="s">
        <v>67</v>
      </c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25">
      <c r="B15" s="29">
        <v>42236</v>
      </c>
      <c r="C15" s="30" t="s">
        <v>68</v>
      </c>
      <c r="D15" s="30"/>
      <c r="E15" s="30">
        <v>7</v>
      </c>
      <c r="F15" s="78">
        <v>0</v>
      </c>
      <c r="G15" s="32">
        <v>40</v>
      </c>
      <c r="H15" s="4"/>
      <c r="I15" s="5">
        <f t="shared" si="4"/>
        <v>7</v>
      </c>
      <c r="J15" s="6">
        <f>SUM(G$12:G15)</f>
        <v>65</v>
      </c>
      <c r="K15" s="6">
        <f t="shared" si="5"/>
        <v>335</v>
      </c>
      <c r="L15" s="7">
        <f t="shared" si="6"/>
        <v>0</v>
      </c>
      <c r="M15" s="4">
        <f t="shared" si="7"/>
        <v>40</v>
      </c>
      <c r="N15" s="111" t="str">
        <f t="shared" si="8"/>
        <v/>
      </c>
      <c r="O15" s="112"/>
      <c r="P15" s="33"/>
      <c r="Q15" s="8">
        <v>0</v>
      </c>
      <c r="R15" s="8">
        <v>0</v>
      </c>
      <c r="S15" s="8">
        <v>0</v>
      </c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25">
      <c r="B16" s="9">
        <v>42237</v>
      </c>
      <c r="C16" s="35" t="s">
        <v>69</v>
      </c>
      <c r="D16" s="50"/>
      <c r="E16" s="50">
        <v>7</v>
      </c>
      <c r="F16" s="79">
        <v>0</v>
      </c>
      <c r="G16" s="10">
        <v>38</v>
      </c>
      <c r="H16" s="4" t="e">
        <f>IF(G16="","",(IF(#REF!=0,"",(#REF!*G16*#REF!))))</f>
        <v>#REF!</v>
      </c>
      <c r="I16" s="5">
        <f t="shared" si="4"/>
        <v>7</v>
      </c>
      <c r="J16" s="6">
        <f>SUM(G$12:G16)</f>
        <v>103</v>
      </c>
      <c r="K16" s="6">
        <f t="shared" si="5"/>
        <v>297</v>
      </c>
      <c r="L16" s="7">
        <f t="shared" si="6"/>
        <v>0</v>
      </c>
      <c r="M16" s="4">
        <f t="shared" si="7"/>
        <v>38</v>
      </c>
      <c r="N16" s="111" t="str">
        <f t="shared" si="8"/>
        <v/>
      </c>
      <c r="O16" s="112"/>
      <c r="P16" s="33"/>
      <c r="Q16" s="8">
        <v>0</v>
      </c>
      <c r="R16" s="8">
        <v>0</v>
      </c>
      <c r="S16" s="8">
        <v>0</v>
      </c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25">
      <c r="B17" s="9">
        <v>42237</v>
      </c>
      <c r="C17" s="35" t="s">
        <v>68</v>
      </c>
      <c r="D17" s="61"/>
      <c r="E17" s="61">
        <v>5</v>
      </c>
      <c r="F17" s="79">
        <v>0</v>
      </c>
      <c r="G17" s="10">
        <v>28</v>
      </c>
      <c r="H17" s="4"/>
      <c r="I17" s="5">
        <f t="shared" si="4"/>
        <v>5</v>
      </c>
      <c r="J17" s="6">
        <f>SUM(G$12:G17)</f>
        <v>131</v>
      </c>
      <c r="K17" s="6">
        <f t="shared" si="5"/>
        <v>269</v>
      </c>
      <c r="L17" s="7">
        <f t="shared" si="6"/>
        <v>0</v>
      </c>
      <c r="M17" s="4">
        <f t="shared" si="7"/>
        <v>28</v>
      </c>
      <c r="N17" s="111" t="str">
        <f t="shared" si="8"/>
        <v/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25">
      <c r="B18" s="98">
        <v>42240</v>
      </c>
      <c r="C18" s="59" t="s">
        <v>70</v>
      </c>
      <c r="D18" s="61"/>
      <c r="E18" s="61">
        <v>8</v>
      </c>
      <c r="F18" s="79">
        <v>0</v>
      </c>
      <c r="G18" s="10">
        <v>45</v>
      </c>
      <c r="H18" s="4"/>
      <c r="I18" s="5">
        <f t="shared" si="4"/>
        <v>8</v>
      </c>
      <c r="J18" s="6">
        <f>SUM(G$12:G18)</f>
        <v>176</v>
      </c>
      <c r="K18" s="6">
        <f t="shared" si="5"/>
        <v>224</v>
      </c>
      <c r="L18" s="7">
        <f t="shared" si="6"/>
        <v>0</v>
      </c>
      <c r="M18" s="4">
        <f t="shared" si="7"/>
        <v>45</v>
      </c>
      <c r="N18" s="111" t="str">
        <f t="shared" si="8"/>
        <v/>
      </c>
      <c r="O18" s="112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>
        <v>42240</v>
      </c>
      <c r="C19" s="59" t="s">
        <v>65</v>
      </c>
      <c r="D19" s="61"/>
      <c r="E19" s="61">
        <v>6.5</v>
      </c>
      <c r="F19" s="79">
        <v>0</v>
      </c>
      <c r="G19" s="10">
        <v>40</v>
      </c>
      <c r="H19" s="4"/>
      <c r="I19" s="5">
        <f t="shared" si="4"/>
        <v>6.5</v>
      </c>
      <c r="J19" s="6">
        <f>SUM(G$12:G19)</f>
        <v>216</v>
      </c>
      <c r="K19" s="6">
        <f t="shared" si="5"/>
        <v>184</v>
      </c>
      <c r="L19" s="7">
        <f t="shared" si="6"/>
        <v>0</v>
      </c>
      <c r="M19" s="4">
        <f t="shared" si="7"/>
        <v>40</v>
      </c>
      <c r="N19" s="111" t="str">
        <f t="shared" si="8"/>
        <v/>
      </c>
      <c r="O19" s="112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>
        <v>42240</v>
      </c>
      <c r="C20" s="59" t="s">
        <v>68</v>
      </c>
      <c r="D20" s="61"/>
      <c r="E20" s="61">
        <v>5</v>
      </c>
      <c r="F20" s="79">
        <v>0</v>
      </c>
      <c r="G20" s="10">
        <v>31</v>
      </c>
      <c r="H20" s="4"/>
      <c r="I20" s="5">
        <f t="shared" si="4"/>
        <v>5</v>
      </c>
      <c r="J20" s="6">
        <f>SUM(G$12:G20)</f>
        <v>247</v>
      </c>
      <c r="K20" s="6">
        <f t="shared" si="5"/>
        <v>153</v>
      </c>
      <c r="L20" s="7">
        <f t="shared" si="6"/>
        <v>0</v>
      </c>
      <c r="M20" s="4">
        <f t="shared" si="7"/>
        <v>31</v>
      </c>
      <c r="N20" s="111" t="str">
        <f t="shared" si="8"/>
        <v/>
      </c>
      <c r="O20" s="112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>
        <v>42241</v>
      </c>
      <c r="C21" s="36" t="s">
        <v>70</v>
      </c>
      <c r="D21" s="50"/>
      <c r="E21" s="50">
        <v>8</v>
      </c>
      <c r="F21" s="79">
        <v>0</v>
      </c>
      <c r="G21" s="10">
        <v>56</v>
      </c>
      <c r="H21" s="4" t="e">
        <f>IF(G21="","",(IF(#REF!=0,"",(#REF!*G21*#REF!))))</f>
        <v>#REF!</v>
      </c>
      <c r="I21" s="5">
        <f t="shared" si="4"/>
        <v>8</v>
      </c>
      <c r="J21" s="6">
        <f>SUM(G$12:G21)</f>
        <v>303</v>
      </c>
      <c r="K21" s="6">
        <f t="shared" si="5"/>
        <v>97</v>
      </c>
      <c r="L21" s="7">
        <f t="shared" si="6"/>
        <v>0</v>
      </c>
      <c r="M21" s="4">
        <f t="shared" si="7"/>
        <v>56</v>
      </c>
      <c r="N21" s="111" t="str">
        <f t="shared" si="8"/>
        <v/>
      </c>
      <c r="O21" s="112"/>
      <c r="P21" s="33"/>
      <c r="Q21" s="8">
        <v>0</v>
      </c>
      <c r="R21" s="8">
        <v>0</v>
      </c>
      <c r="S21" s="8">
        <v>0</v>
      </c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25">
      <c r="B22" s="9">
        <v>42241</v>
      </c>
      <c r="C22" s="60" t="s">
        <v>65</v>
      </c>
      <c r="D22" s="50"/>
      <c r="E22" s="50">
        <v>6</v>
      </c>
      <c r="F22" s="79">
        <v>0</v>
      </c>
      <c r="G22" s="10">
        <v>36</v>
      </c>
      <c r="H22" s="4" t="e">
        <f>IF(G22="","",(IF(#REF!=0,"",(#REF!*G22*#REF!))))</f>
        <v>#REF!</v>
      </c>
      <c r="I22" s="5">
        <f t="shared" si="4"/>
        <v>6</v>
      </c>
      <c r="J22" s="6">
        <f>SUM(G$12:G22)</f>
        <v>339</v>
      </c>
      <c r="K22" s="6">
        <f t="shared" si="5"/>
        <v>61</v>
      </c>
      <c r="L22" s="7">
        <f t="shared" si="6"/>
        <v>0</v>
      </c>
      <c r="M22" s="4">
        <f t="shared" si="7"/>
        <v>36</v>
      </c>
      <c r="N22" s="111" t="str">
        <f t="shared" si="8"/>
        <v/>
      </c>
      <c r="O22" s="112"/>
      <c r="P22" s="33"/>
      <c r="Q22" s="8">
        <v>0</v>
      </c>
      <c r="R22" s="8">
        <v>0</v>
      </c>
      <c r="S22" s="8">
        <v>0</v>
      </c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25">
      <c r="B23" s="9">
        <v>42241</v>
      </c>
      <c r="C23" s="60" t="s">
        <v>68</v>
      </c>
      <c r="D23" s="51"/>
      <c r="E23" s="50">
        <v>2</v>
      </c>
      <c r="F23" s="80">
        <v>0</v>
      </c>
      <c r="G23" s="10">
        <v>12</v>
      </c>
      <c r="H23" s="4" t="e">
        <f>IF(G23="","",(IF(#REF!=0,"",(#REF!*G23*#REF!))))</f>
        <v>#REF!</v>
      </c>
      <c r="I23" s="5">
        <f t="shared" si="4"/>
        <v>2</v>
      </c>
      <c r="J23" s="6">
        <f>SUM(G$12:G23)</f>
        <v>351</v>
      </c>
      <c r="K23" s="6">
        <f t="shared" si="5"/>
        <v>49</v>
      </c>
      <c r="L23" s="7">
        <f t="shared" si="6"/>
        <v>0</v>
      </c>
      <c r="M23" s="4">
        <f t="shared" si="7"/>
        <v>12</v>
      </c>
      <c r="N23" s="111" t="str">
        <f t="shared" si="8"/>
        <v/>
      </c>
      <c r="O23" s="112"/>
      <c r="P23" s="33"/>
      <c r="Q23" s="8">
        <v>0</v>
      </c>
      <c r="R23" s="8">
        <v>0</v>
      </c>
      <c r="S23" s="8">
        <v>0</v>
      </c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25">
      <c r="B24" s="124" t="s">
        <v>20</v>
      </c>
      <c r="C24" s="125"/>
      <c r="D24" s="52"/>
      <c r="E24" s="62">
        <f>SUM(E13:E23)</f>
        <v>56.5</v>
      </c>
      <c r="F24" s="62">
        <f>SUM(F13:F23)</f>
        <v>4</v>
      </c>
      <c r="G24" s="62">
        <f>SUM(G13:G23)</f>
        <v>351</v>
      </c>
      <c r="H24" s="81"/>
      <c r="I24" s="62">
        <f t="shared" ref="I24" si="15">IF(G24="","",(SUM(E24+F24+Q24)))</f>
        <v>65.5</v>
      </c>
      <c r="J24" s="82">
        <f>J23</f>
        <v>351</v>
      </c>
      <c r="K24" s="82">
        <f t="shared" ref="K24" si="16">E$4-J24</f>
        <v>49</v>
      </c>
      <c r="L24" s="83">
        <f>SUM(L13:L23)</f>
        <v>0</v>
      </c>
      <c r="M24" s="81">
        <f>SUM(M13:M23)</f>
        <v>351</v>
      </c>
      <c r="N24" s="122" t="e">
        <f>SUM(M24/L24)</f>
        <v>#DIV/0!</v>
      </c>
      <c r="O24" s="123"/>
      <c r="P24" s="84"/>
      <c r="Q24" s="83">
        <f>SUM(Q13:Q23)</f>
        <v>5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 x14ac:dyDescent="0.3">
      <c r="B25" s="162" t="s">
        <v>72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25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400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>
        <v>4</v>
      </c>
      <c r="V26" s="56">
        <f>SUM(F27:F37)</f>
        <v>3.5</v>
      </c>
      <c r="W26" s="57">
        <f>U26/V26</f>
        <v>1.1428571428571428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42241</v>
      </c>
      <c r="C27" s="60" t="s">
        <v>68</v>
      </c>
      <c r="D27" s="8"/>
      <c r="E27" s="30">
        <v>1</v>
      </c>
      <c r="F27" s="31">
        <v>3.5</v>
      </c>
      <c r="G27" s="32">
        <v>9</v>
      </c>
      <c r="H27" s="4"/>
      <c r="I27" s="7"/>
      <c r="J27" s="6">
        <f>SUM(G$26:G27)</f>
        <v>9</v>
      </c>
      <c r="K27" s="6">
        <f>E$4-J27</f>
        <v>391</v>
      </c>
      <c r="L27" s="7">
        <f t="shared" ref="L27:L37" si="17">IF(G27="",0,T$26*(I27-F27-Q27))</f>
        <v>0</v>
      </c>
      <c r="M27" s="4">
        <f>G27</f>
        <v>9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223"/>
      <c r="U27" s="224"/>
      <c r="V27" s="224"/>
      <c r="W27" s="22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23"/>
      <c r="AR27" s="224"/>
      <c r="AS27" s="224"/>
      <c r="AT27" s="225"/>
    </row>
    <row r="28" spans="2:46" ht="15" customHeight="1" x14ac:dyDescent="0.25">
      <c r="B28" s="9">
        <v>42242</v>
      </c>
      <c r="C28" s="60" t="s">
        <v>70</v>
      </c>
      <c r="D28" s="8"/>
      <c r="E28" s="30">
        <v>7.5</v>
      </c>
      <c r="F28" s="34">
        <v>0</v>
      </c>
      <c r="G28" s="32">
        <v>66</v>
      </c>
      <c r="H28" s="4" t="e">
        <f>IF(G28="","",(IF(#REF!=0,"",(#REF!*G28*#REF!))))</f>
        <v>#REF!</v>
      </c>
      <c r="I28" s="7">
        <f t="shared" ref="I28:I37" si="20">IF(G28="","",(SUM(E28+F28+Q28)))</f>
        <v>7.5</v>
      </c>
      <c r="J28" s="6">
        <f>SUM(G$26:G28)</f>
        <v>75</v>
      </c>
      <c r="K28" s="6">
        <f>E$4-J28</f>
        <v>325</v>
      </c>
      <c r="L28" s="7">
        <f t="shared" si="17"/>
        <v>0</v>
      </c>
      <c r="M28" s="4">
        <f t="shared" ref="M28:M37" si="21">G28</f>
        <v>66</v>
      </c>
      <c r="N28" s="111" t="str">
        <f t="shared" ref="N28:N37" si="22">IF(L28=0,"",(M28/L28))</f>
        <v/>
      </c>
      <c r="O28" s="112"/>
      <c r="P28" s="33"/>
      <c r="Q28" s="8">
        <v>0</v>
      </c>
      <c r="R28" s="8">
        <v>0</v>
      </c>
      <c r="S28" s="8">
        <v>0</v>
      </c>
      <c r="T28" s="226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25">
      <c r="B29" s="9">
        <v>42242</v>
      </c>
      <c r="C29" s="60" t="s">
        <v>65</v>
      </c>
      <c r="D29" s="58"/>
      <c r="E29" s="58">
        <v>6</v>
      </c>
      <c r="F29" s="58">
        <v>0</v>
      </c>
      <c r="G29" s="10">
        <v>47</v>
      </c>
      <c r="H29" s="4"/>
      <c r="I29" s="7">
        <f t="shared" ref="I29:I31" si="25">IF(G29="","",(SUM(E29+F29+Q29)))</f>
        <v>6</v>
      </c>
      <c r="J29" s="6">
        <f>SUM(G$26:G29)</f>
        <v>122</v>
      </c>
      <c r="K29" s="6">
        <f t="shared" ref="K29:K31" si="26">E$4-J29</f>
        <v>278</v>
      </c>
      <c r="L29" s="7">
        <f t="shared" ref="L29:L31" si="27">IF(G29="",0,T$26*(I29-F29-Q29))</f>
        <v>0</v>
      </c>
      <c r="M29" s="4">
        <f t="shared" ref="M29:M31" si="28">G29</f>
        <v>47</v>
      </c>
      <c r="N29" s="111" t="str">
        <f t="shared" ref="N29:N31" si="29">IF(L29=0,"",(M29/L29))</f>
        <v/>
      </c>
      <c r="O29" s="112"/>
      <c r="P29" s="33"/>
      <c r="Q29" s="58">
        <v>0</v>
      </c>
      <c r="R29" s="58">
        <v>0</v>
      </c>
      <c r="S29" s="58">
        <v>0</v>
      </c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25">
      <c r="B30" s="9">
        <v>42242</v>
      </c>
      <c r="C30" s="60" t="s">
        <v>68</v>
      </c>
      <c r="D30" s="58"/>
      <c r="E30" s="58">
        <v>6.5</v>
      </c>
      <c r="F30" s="58">
        <v>0</v>
      </c>
      <c r="G30" s="10">
        <v>55</v>
      </c>
      <c r="H30" s="4"/>
      <c r="I30" s="7">
        <f t="shared" si="25"/>
        <v>6.5</v>
      </c>
      <c r="J30" s="6">
        <f>SUM(G$26:G30)</f>
        <v>177</v>
      </c>
      <c r="K30" s="6">
        <f t="shared" si="26"/>
        <v>223</v>
      </c>
      <c r="L30" s="7">
        <f t="shared" si="27"/>
        <v>0</v>
      </c>
      <c r="M30" s="4">
        <f t="shared" si="28"/>
        <v>55</v>
      </c>
      <c r="N30" s="111" t="str">
        <f t="shared" si="29"/>
        <v/>
      </c>
      <c r="O30" s="112"/>
      <c r="P30" s="33"/>
      <c r="Q30" s="58">
        <v>0</v>
      </c>
      <c r="R30" s="58">
        <v>0</v>
      </c>
      <c r="S30" s="58">
        <v>0</v>
      </c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25">
      <c r="B31" s="9">
        <v>42243</v>
      </c>
      <c r="C31" s="60" t="s">
        <v>70</v>
      </c>
      <c r="D31" s="58"/>
      <c r="E31" s="58">
        <v>8</v>
      </c>
      <c r="F31" s="58">
        <v>0</v>
      </c>
      <c r="G31" s="10">
        <v>75</v>
      </c>
      <c r="H31" s="4"/>
      <c r="I31" s="7">
        <f t="shared" si="25"/>
        <v>8</v>
      </c>
      <c r="J31" s="6">
        <f>SUM(G$26:G31)</f>
        <v>252</v>
      </c>
      <c r="K31" s="6">
        <f t="shared" si="26"/>
        <v>148</v>
      </c>
      <c r="L31" s="7">
        <f t="shared" si="27"/>
        <v>0</v>
      </c>
      <c r="M31" s="4">
        <f t="shared" si="28"/>
        <v>75</v>
      </c>
      <c r="N31" s="111" t="str">
        <f t="shared" si="29"/>
        <v/>
      </c>
      <c r="O31" s="112"/>
      <c r="P31" s="33"/>
      <c r="Q31" s="58">
        <v>0</v>
      </c>
      <c r="R31" s="58">
        <v>0</v>
      </c>
      <c r="S31" s="58">
        <v>0</v>
      </c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25">
      <c r="B32" s="9">
        <v>42243</v>
      </c>
      <c r="C32" s="60" t="s">
        <v>65</v>
      </c>
      <c r="D32" s="58"/>
      <c r="E32" s="58">
        <v>7.5</v>
      </c>
      <c r="F32" s="58">
        <v>0</v>
      </c>
      <c r="G32" s="10">
        <v>71</v>
      </c>
      <c r="H32" s="4"/>
      <c r="I32" s="7">
        <f t="shared" ref="I32" si="32">IF(G32="","",(SUM(E32+F32+Q32)))</f>
        <v>7.5</v>
      </c>
      <c r="J32" s="6">
        <f>SUM(G$26:G32)</f>
        <v>323</v>
      </c>
      <c r="K32" s="6">
        <f t="shared" ref="K32" si="33">E$4-J32</f>
        <v>77</v>
      </c>
      <c r="L32" s="7">
        <f t="shared" ref="L32" si="34">IF(G32="",0,T$26*(I32-F32-Q32))</f>
        <v>0</v>
      </c>
      <c r="M32" s="4">
        <f t="shared" ref="M32" si="35">G32</f>
        <v>71</v>
      </c>
      <c r="N32" s="111" t="str">
        <f t="shared" ref="N32" si="36">IF(L32=0,"",(M32/L32))</f>
        <v/>
      </c>
      <c r="O32" s="112"/>
      <c r="P32" s="33"/>
      <c r="Q32" s="58">
        <v>0</v>
      </c>
      <c r="R32" s="58">
        <v>0</v>
      </c>
      <c r="S32" s="58">
        <v>0</v>
      </c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25">
      <c r="B33" s="9">
        <v>42243</v>
      </c>
      <c r="C33" s="60" t="s">
        <v>68</v>
      </c>
      <c r="D33" s="8"/>
      <c r="E33" s="8">
        <v>2.5</v>
      </c>
      <c r="F33" s="8">
        <v>0</v>
      </c>
      <c r="G33" s="10">
        <v>26</v>
      </c>
      <c r="H33" s="4" t="e">
        <f>IF(G33="","",(IF(#REF!=0,"",(#REF!*G33*#REF!))))</f>
        <v>#REF!</v>
      </c>
      <c r="I33" s="7">
        <f t="shared" si="20"/>
        <v>2.5</v>
      </c>
      <c r="J33" s="6">
        <f>SUM(G$26:G33)</f>
        <v>349</v>
      </c>
      <c r="K33" s="6">
        <f>E$4-J33</f>
        <v>51</v>
      </c>
      <c r="L33" s="7">
        <f t="shared" si="17"/>
        <v>0</v>
      </c>
      <c r="M33" s="4">
        <f t="shared" si="21"/>
        <v>26</v>
      </c>
      <c r="N33" s="111" t="str">
        <f t="shared" si="22"/>
        <v/>
      </c>
      <c r="O33" s="112"/>
      <c r="P33" s="33"/>
      <c r="Q33" s="8">
        <v>0</v>
      </c>
      <c r="R33" s="8">
        <v>0</v>
      </c>
      <c r="S33" s="8">
        <v>0</v>
      </c>
      <c r="T33" s="223" t="s">
        <v>75</v>
      </c>
      <c r="U33" s="224"/>
      <c r="V33" s="224"/>
      <c r="W33" s="225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349</v>
      </c>
      <c r="K34" s="6">
        <f t="shared" ref="K34:K38" si="39">E$4-J34</f>
        <v>51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226" t="s">
        <v>76</v>
      </c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349</v>
      </c>
      <c r="K35" s="6">
        <f t="shared" si="39"/>
        <v>51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349</v>
      </c>
      <c r="K36" s="6">
        <f t="shared" si="39"/>
        <v>51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349</v>
      </c>
      <c r="K37" s="6">
        <f t="shared" si="39"/>
        <v>51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25">
      <c r="B38" s="124" t="s">
        <v>20</v>
      </c>
      <c r="C38" s="125"/>
      <c r="D38" s="53"/>
      <c r="E38" s="63">
        <f t="shared" ref="E38:F38" si="41">SUM(E27:E37)</f>
        <v>39</v>
      </c>
      <c r="F38" s="63">
        <f t="shared" si="41"/>
        <v>3.5</v>
      </c>
      <c r="G38" s="63">
        <f>SUM(G27:G37)</f>
        <v>349</v>
      </c>
      <c r="H38" s="81"/>
      <c r="I38" s="83">
        <f t="shared" ref="I38" si="42">IF(G38="","",(SUM(E38+F38+Q38)))</f>
        <v>42.5</v>
      </c>
      <c r="J38" s="82">
        <f>J37</f>
        <v>349</v>
      </c>
      <c r="K38" s="82">
        <f t="shared" si="39"/>
        <v>51</v>
      </c>
      <c r="L38" s="83">
        <f>SUM(L27:L37)</f>
        <v>0</v>
      </c>
      <c r="M38" s="81">
        <f>SUM(M27:M37)</f>
        <v>349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 x14ac:dyDescent="0.3">
      <c r="B39" s="129" t="s">
        <v>77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25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400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25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25">
      <c r="B55" s="234" t="s">
        <v>52</v>
      </c>
      <c r="C55" s="235"/>
      <c r="D55" s="235"/>
      <c r="E55" s="235"/>
      <c r="F55" s="235"/>
      <c r="G55" s="235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4" t="s">
        <v>52</v>
      </c>
      <c r="Z55" s="235"/>
      <c r="AA55" s="235"/>
      <c r="AB55" s="235"/>
      <c r="AC55" s="235"/>
      <c r="AD55" s="235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25">
      <c r="B56" s="134" t="s">
        <v>51</v>
      </c>
      <c r="C56" s="135"/>
      <c r="D56" s="135"/>
      <c r="E56" s="135"/>
      <c r="F56" s="126">
        <v>348</v>
      </c>
      <c r="G56" s="127"/>
      <c r="H56" s="2"/>
      <c r="I56" s="43">
        <v>1</v>
      </c>
      <c r="J56" s="226" t="s">
        <v>43</v>
      </c>
      <c r="K56" s="140"/>
      <c r="L56" s="44">
        <f>SUMIF($R$13:$R$23,1,$Q$13:$Q$50)+SUMIF($R$27:$R$37,1,$Q$27:$Q$37)+SUMIF($R$41:$R$51,1,$Q$41:$Q$51)</f>
        <v>0</v>
      </c>
      <c r="M56" s="143">
        <v>42241</v>
      </c>
      <c r="N56" s="143"/>
      <c r="O56" s="237">
        <v>0.9375</v>
      </c>
      <c r="P56" s="117"/>
      <c r="Q56" s="117"/>
      <c r="R56" s="116" t="s">
        <v>73</v>
      </c>
      <c r="S56" s="117"/>
      <c r="T56" s="116" t="s">
        <v>74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6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25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25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25">
      <c r="B59" s="136" t="s">
        <v>48</v>
      </c>
      <c r="C59" s="137"/>
      <c r="D59" s="137"/>
      <c r="E59" s="137"/>
      <c r="F59" s="126">
        <f>G38</f>
        <v>349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5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5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">
      <c r="B60" s="228" t="s">
        <v>47</v>
      </c>
      <c r="C60" s="229"/>
      <c r="D60" s="229"/>
      <c r="E60" s="229"/>
      <c r="F60" s="230">
        <f>G24</f>
        <v>351</v>
      </c>
      <c r="G60" s="231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8" t="s">
        <v>47</v>
      </c>
      <c r="Z60" s="229"/>
      <c r="AA60" s="229"/>
      <c r="AB60" s="229"/>
      <c r="AC60" s="230">
        <f>AD24</f>
        <v>0</v>
      </c>
      <c r="AD60" s="231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25">
      <c r="B61" s="232"/>
      <c r="C61" s="232"/>
      <c r="D61" s="232"/>
      <c r="E61" s="232"/>
      <c r="F61" s="233"/>
      <c r="G61" s="23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2015-04-22T11:19:37Z</cp:lastPrinted>
  <dcterms:created xsi:type="dcterms:W3CDTF">2014-06-10T19:48:08Z</dcterms:created>
  <dcterms:modified xsi:type="dcterms:W3CDTF">2015-09-12T12:03:27Z</dcterms:modified>
</cp:coreProperties>
</file>