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I52" l="1"/>
  <c r="AH37"/>
  <c r="AF38"/>
  <c r="AC59"/>
  <c r="AI24"/>
  <c r="AI38"/>
  <c r="AJ24"/>
  <c r="AJ38"/>
  <c r="AJ52"/>
  <c r="AK52" s="1"/>
  <c r="AK41"/>
  <c r="AK14"/>
  <c r="AK28"/>
  <c r="AF52"/>
  <c r="AF24"/>
  <c r="AE52"/>
  <c r="J23"/>
  <c r="AK38" l="1"/>
  <c r="AK24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L17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J20"/>
  <c r="K20" s="1"/>
  <c r="M20"/>
  <c r="N20" l="1"/>
  <c r="N18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<sst xmlns="http://schemas.openxmlformats.org/spreadsheetml/2006/main" count="151" uniqueCount="77">
  <si>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</si>
  <si>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</si>
  <si>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</si>
  <si>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</si>
  <si>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</si>
  <si>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</si>
  <si>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</si>
  <si>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</si>
  <si>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</si>
  <si>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</si>
  <si>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</si>
  <si>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</si>
  <si>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</si>
  <si>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</si>
  <si>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</si>
  <si>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</si>
  <si>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</si>
  <si>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</si>
  <si>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</si>
  <si>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</si>
  <si>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</si>
  <si>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</si>
  <si>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</si>
  <si>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</si>
  <si>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</si>
  <si>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</si>
  <si>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</si>
  <si>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</si>
  <si>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</si>
  <si>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</si>
  <si>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</si>
  <si>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</si>
  <si>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</si>
  <si>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</si>
  <si>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</si>
  <si>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</si>
  <si>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</si>
  <si>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</si>
  <si>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</si>
  <si>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</si>
  <si>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</si>
  <si>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</si>
  <si>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</si>
  <si>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</si>
  <si>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</si>
  <si>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</si>
  <si>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</si>
  <si>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</si>
  <si>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</si>
  <si>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</si>
  <si>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</si>
  <si>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</si>
  <si>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</si>
  <si>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</si>
  <si>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</si>
  <si>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</si>
  <si>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</si>
  <si>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</si>
  <si>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</si>
  <si>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</si>
  <si>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</si>
  <si>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MPC40003</t>
  </si>
  <si>
    <t>A02002-0048</t>
  </si>
  <si>
    <t xml:space="preserve">Routing:      PACK DEPT  </t>
  </si>
  <si>
    <t>Machine #   T42</t>
  </si>
  <si>
    <t>7M 16SEC</t>
  </si>
  <si>
    <t>MR 12/4/14</t>
  </si>
  <si>
    <t>BA</t>
  </si>
  <si>
    <t>BJ</t>
  </si>
  <si>
    <t>CHI23431</t>
  </si>
  <si>
    <t>YES</t>
  </si>
  <si>
    <t>JC</t>
  </si>
  <si>
    <t>JO</t>
  </si>
  <si>
    <t>Repair part catcher</t>
  </si>
  <si>
    <t>TG</t>
  </si>
  <si>
    <t>JOB OUT</t>
  </si>
  <si>
    <t>No parts @mach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</si>
</sst>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" fontId="4" fillId="0" borderId="21" xfId="1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3" fillId="0" borderId="8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22" sqref="B22"/>
    </sheetView>
  </sheetViews>
  <sheetFormatPr defaultColWidth="9.140625"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>
      <c r="B2" s="147" t="s">
        <v>24</v>
      </c>
      <c r="C2" s="148"/>
      <c r="D2" s="21"/>
      <c r="E2" s="149" t="s">
        <v>61</v>
      </c>
      <c r="F2" s="150"/>
      <c r="G2" s="151"/>
      <c r="H2" s="22"/>
      <c r="I2" s="2"/>
      <c r="J2" s="145" t="s">
        <v>0</v>
      </c>
      <c r="K2" s="146"/>
      <c r="L2" s="23"/>
      <c r="M2" s="22"/>
      <c r="N2" s="22"/>
      <c r="O2" s="22"/>
      <c r="P2" s="22"/>
      <c r="Q2" s="22"/>
      <c r="R2" s="191" t="s">
        <v>45</v>
      </c>
      <c r="S2" s="192"/>
      <c r="T2" s="193"/>
      <c r="U2" s="145"/>
      <c r="V2" s="148"/>
      <c r="W2" s="185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91" t="s">
        <v>45</v>
      </c>
      <c r="AP2" s="192"/>
      <c r="AQ2" s="193"/>
      <c r="AR2" s="145"/>
      <c r="AS2" s="148"/>
      <c r="AT2" s="185"/>
    </row>
    <row r="3" spans="2:46" ht="19.5" customHeight="1">
      <c r="B3" s="147" t="s">
        <v>22</v>
      </c>
      <c r="C3" s="148"/>
      <c r="D3" s="24"/>
      <c r="E3" s="149">
        <v>379450</v>
      </c>
      <c r="F3" s="150"/>
      <c r="G3" s="151"/>
      <c r="H3" s="22"/>
      <c r="I3" s="25"/>
      <c r="J3" s="145" t="s">
        <v>25</v>
      </c>
      <c r="K3" s="146"/>
      <c r="L3" s="145" t="s">
        <v>62</v>
      </c>
      <c r="M3" s="148"/>
      <c r="N3" s="148"/>
      <c r="O3" s="146"/>
      <c r="P3" s="22"/>
      <c r="Q3" s="22"/>
      <c r="R3" s="194"/>
      <c r="S3" s="195"/>
      <c r="T3" s="196"/>
      <c r="U3" s="145" t="s">
        <v>69</v>
      </c>
      <c r="V3" s="148"/>
      <c r="W3" s="185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4"/>
      <c r="AP3" s="195"/>
      <c r="AQ3" s="196"/>
      <c r="AR3" s="145"/>
      <c r="AS3" s="148"/>
      <c r="AT3" s="185"/>
    </row>
    <row r="4" spans="2:46" ht="19.5" customHeight="1">
      <c r="B4" s="213" t="s">
        <v>23</v>
      </c>
      <c r="C4" s="193"/>
      <c r="D4" s="24"/>
      <c r="E4" s="191">
        <v>300</v>
      </c>
      <c r="F4" s="192"/>
      <c r="G4" s="193"/>
      <c r="H4" s="22"/>
      <c r="I4" s="26"/>
      <c r="J4" s="189"/>
      <c r="K4" s="189"/>
      <c r="L4" s="189"/>
      <c r="M4" s="189"/>
      <c r="N4" s="189"/>
      <c r="O4" s="189"/>
      <c r="P4" s="27"/>
      <c r="Q4" s="27"/>
      <c r="R4" s="197"/>
      <c r="S4" s="198"/>
      <c r="T4" s="199"/>
      <c r="U4" s="189"/>
      <c r="V4" s="189"/>
      <c r="W4" s="190"/>
      <c r="Y4" s="213" t="s">
        <v>23</v>
      </c>
      <c r="Z4" s="193"/>
      <c r="AA4" s="95"/>
      <c r="AB4" s="191"/>
      <c r="AC4" s="192"/>
      <c r="AD4" s="193"/>
      <c r="AE4" s="22"/>
      <c r="AF4" s="26"/>
      <c r="AG4" s="189"/>
      <c r="AH4" s="189"/>
      <c r="AI4" s="189"/>
      <c r="AJ4" s="189"/>
      <c r="AK4" s="189"/>
      <c r="AL4" s="189"/>
      <c r="AM4" s="27"/>
      <c r="AN4" s="27"/>
      <c r="AO4" s="197"/>
      <c r="AP4" s="198"/>
      <c r="AQ4" s="199"/>
      <c r="AR4" s="189"/>
      <c r="AS4" s="189"/>
      <c r="AT4" s="190"/>
    </row>
    <row r="5" spans="2:46" ht="6.75" customHeight="1">
      <c r="B5" s="222"/>
      <c r="C5" s="198"/>
      <c r="D5" s="198"/>
      <c r="E5" s="198"/>
      <c r="F5" s="198"/>
      <c r="G5" s="19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2"/>
      <c r="Z5" s="198"/>
      <c r="AA5" s="198"/>
      <c r="AB5" s="198"/>
      <c r="AC5" s="198"/>
      <c r="AD5" s="19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7" t="s">
        <v>56</v>
      </c>
      <c r="C6" s="218"/>
      <c r="D6" s="218"/>
      <c r="E6" s="219"/>
      <c r="F6" s="174"/>
      <c r="G6" s="175"/>
      <c r="H6" s="22"/>
      <c r="I6" s="26"/>
      <c r="J6" s="27"/>
      <c r="K6" s="27"/>
      <c r="L6" s="27"/>
      <c r="M6" s="77"/>
      <c r="N6" s="88"/>
      <c r="O6" s="88"/>
      <c r="P6" s="88"/>
      <c r="Q6" s="89"/>
      <c r="R6" s="186" t="s">
        <v>60</v>
      </c>
      <c r="S6" s="187"/>
      <c r="T6" s="187"/>
      <c r="U6" s="187"/>
      <c r="V6" s="187"/>
      <c r="W6" s="188"/>
      <c r="Y6" s="217" t="s">
        <v>56</v>
      </c>
      <c r="Z6" s="218"/>
      <c r="AA6" s="218"/>
      <c r="AB6" s="219"/>
      <c r="AC6" s="174"/>
      <c r="AD6" s="175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6" t="s">
        <v>60</v>
      </c>
      <c r="AP6" s="187"/>
      <c r="AQ6" s="187"/>
      <c r="AR6" s="187"/>
      <c r="AS6" s="187"/>
      <c r="AT6" s="188"/>
    </row>
    <row r="7" spans="2:46" ht="16.5" customHeight="1">
      <c r="B7" s="210" t="s">
        <v>46</v>
      </c>
      <c r="C7" s="211"/>
      <c r="D7" s="211"/>
      <c r="E7" s="211"/>
      <c r="F7" s="211"/>
      <c r="G7" s="211"/>
      <c r="H7" s="211"/>
      <c r="I7" s="211"/>
      <c r="J7" s="211"/>
      <c r="K7" s="211"/>
      <c r="L7" s="212"/>
      <c r="M7" s="76"/>
      <c r="N7" s="176"/>
      <c r="O7" s="177"/>
      <c r="P7" s="177"/>
      <c r="Q7" s="177"/>
      <c r="R7" s="200" t="s">
        <v>57</v>
      </c>
      <c r="S7" s="200"/>
      <c r="T7" s="200"/>
      <c r="U7" s="145" t="s">
        <v>66</v>
      </c>
      <c r="V7" s="148"/>
      <c r="W7" s="185"/>
      <c r="Y7" s="210" t="s">
        <v>46</v>
      </c>
      <c r="Z7" s="211"/>
      <c r="AA7" s="211"/>
      <c r="AB7" s="211"/>
      <c r="AC7" s="211"/>
      <c r="AD7" s="211"/>
      <c r="AE7" s="211"/>
      <c r="AF7" s="211"/>
      <c r="AG7" s="211"/>
      <c r="AH7" s="211"/>
      <c r="AI7" s="212"/>
      <c r="AJ7" s="76"/>
      <c r="AK7" s="176"/>
      <c r="AL7" s="177"/>
      <c r="AM7" s="177"/>
      <c r="AN7" s="177"/>
      <c r="AO7" s="209" t="s">
        <v>57</v>
      </c>
      <c r="AP7" s="209"/>
      <c r="AQ7" s="209"/>
      <c r="AR7" s="145"/>
      <c r="AS7" s="148"/>
      <c r="AT7" s="185"/>
    </row>
    <row r="8" spans="2:46" ht="16.5" customHeight="1">
      <c r="B8" s="213"/>
      <c r="C8" s="192"/>
      <c r="D8" s="192"/>
      <c r="E8" s="192"/>
      <c r="F8" s="192"/>
      <c r="G8" s="192"/>
      <c r="H8" s="192"/>
      <c r="I8" s="192"/>
      <c r="J8" s="192"/>
      <c r="K8" s="192"/>
      <c r="L8" s="193"/>
      <c r="M8" s="76"/>
      <c r="N8" s="176"/>
      <c r="O8" s="177"/>
      <c r="P8" s="177"/>
      <c r="Q8" s="177"/>
      <c r="R8" s="209" t="s">
        <v>58</v>
      </c>
      <c r="S8" s="209"/>
      <c r="T8" s="209"/>
      <c r="U8" s="145"/>
      <c r="V8" s="148"/>
      <c r="W8" s="185"/>
      <c r="Y8" s="213"/>
      <c r="Z8" s="192"/>
      <c r="AA8" s="192"/>
      <c r="AB8" s="192"/>
      <c r="AC8" s="192"/>
      <c r="AD8" s="192"/>
      <c r="AE8" s="192"/>
      <c r="AF8" s="192"/>
      <c r="AG8" s="192"/>
      <c r="AH8" s="192"/>
      <c r="AI8" s="193"/>
      <c r="AJ8" s="76"/>
      <c r="AK8" s="176"/>
      <c r="AL8" s="177"/>
      <c r="AM8" s="177"/>
      <c r="AN8" s="177"/>
      <c r="AO8" s="209" t="s">
        <v>58</v>
      </c>
      <c r="AP8" s="209"/>
      <c r="AQ8" s="209"/>
      <c r="AR8" s="145"/>
      <c r="AS8" s="148"/>
      <c r="AT8" s="185"/>
    </row>
    <row r="9" spans="2:46" ht="16.5" customHeight="1" thickBot="1">
      <c r="B9" s="214"/>
      <c r="C9" s="215"/>
      <c r="D9" s="215"/>
      <c r="E9" s="215"/>
      <c r="F9" s="215"/>
      <c r="G9" s="215"/>
      <c r="H9" s="215"/>
      <c r="I9" s="215"/>
      <c r="J9" s="215"/>
      <c r="K9" s="215"/>
      <c r="L9" s="216"/>
      <c r="M9" s="65"/>
      <c r="N9" s="207"/>
      <c r="O9" s="208"/>
      <c r="P9" s="208"/>
      <c r="Q9" s="208"/>
      <c r="R9" s="232" t="s">
        <v>59</v>
      </c>
      <c r="S9" s="232"/>
      <c r="T9" s="232"/>
      <c r="U9" s="204"/>
      <c r="V9" s="205"/>
      <c r="W9" s="206"/>
      <c r="Y9" s="214"/>
      <c r="Z9" s="215"/>
      <c r="AA9" s="215"/>
      <c r="AB9" s="215"/>
      <c r="AC9" s="215"/>
      <c r="AD9" s="215"/>
      <c r="AE9" s="215"/>
      <c r="AF9" s="215"/>
      <c r="AG9" s="215"/>
      <c r="AH9" s="215"/>
      <c r="AI9" s="216"/>
      <c r="AJ9" s="65"/>
      <c r="AK9" s="207"/>
      <c r="AL9" s="208"/>
      <c r="AM9" s="208"/>
      <c r="AN9" s="208"/>
      <c r="AO9" s="232" t="s">
        <v>59</v>
      </c>
      <c r="AP9" s="232"/>
      <c r="AQ9" s="232"/>
      <c r="AR9" s="204"/>
      <c r="AS9" s="205"/>
      <c r="AT9" s="206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81" t="s">
        <v>17</v>
      </c>
      <c r="O10" s="182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201" t="s">
        <v>19</v>
      </c>
      <c r="V10" s="154" t="s">
        <v>28</v>
      </c>
      <c r="W10" s="178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81" t="s">
        <v>17</v>
      </c>
      <c r="AL10" s="182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201" t="s">
        <v>19</v>
      </c>
      <c r="AS10" s="154" t="s">
        <v>28</v>
      </c>
      <c r="AT10" s="178" t="s">
        <v>29</v>
      </c>
    </row>
    <row r="11" spans="2:46" ht="30.75" customHeight="1" thickBot="1">
      <c r="B11" s="153"/>
      <c r="C11" s="155"/>
      <c r="D11" s="180"/>
      <c r="E11" s="180"/>
      <c r="F11" s="155"/>
      <c r="G11" s="180"/>
      <c r="H11" s="157"/>
      <c r="I11" s="157"/>
      <c r="J11" s="157"/>
      <c r="K11" s="157"/>
      <c r="L11" s="157"/>
      <c r="M11" s="157"/>
      <c r="N11" s="183"/>
      <c r="O11" s="184"/>
      <c r="P11" s="168"/>
      <c r="Q11" s="168"/>
      <c r="R11" s="168"/>
      <c r="S11" s="168"/>
      <c r="T11" s="168"/>
      <c r="U11" s="202"/>
      <c r="V11" s="203"/>
      <c r="W11" s="179"/>
      <c r="Y11" s="153"/>
      <c r="Z11" s="155"/>
      <c r="AA11" s="180"/>
      <c r="AB11" s="180"/>
      <c r="AC11" s="155"/>
      <c r="AD11" s="180"/>
      <c r="AE11" s="157"/>
      <c r="AF11" s="157"/>
      <c r="AG11" s="157"/>
      <c r="AH11" s="157"/>
      <c r="AI11" s="157"/>
      <c r="AJ11" s="157"/>
      <c r="AK11" s="183"/>
      <c r="AL11" s="184"/>
      <c r="AM11" s="168"/>
      <c r="AN11" s="168"/>
      <c r="AO11" s="168"/>
      <c r="AP11" s="168"/>
      <c r="AQ11" s="168"/>
      <c r="AR11" s="202"/>
      <c r="AS11" s="203"/>
      <c r="AT11" s="179"/>
    </row>
    <row r="12" spans="2:46" ht="15" customHeight="1">
      <c r="B12" s="164" t="s">
        <v>64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300</v>
      </c>
      <c r="L12" s="169" t="s">
        <v>55</v>
      </c>
      <c r="M12" s="170"/>
      <c r="N12" s="171" t="s">
        <v>65</v>
      </c>
      <c r="O12" s="172"/>
      <c r="P12" s="70"/>
      <c r="Q12" s="70"/>
      <c r="R12" s="70"/>
      <c r="S12" s="71"/>
      <c r="T12" s="72">
        <v>7</v>
      </c>
      <c r="U12" s="72">
        <v>5</v>
      </c>
      <c r="V12" s="54">
        <f>SUM(F13:F23)</f>
        <v>7</v>
      </c>
      <c r="W12" s="55">
        <f>U12/V12</f>
        <v>0.7142857142857143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3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42220</v>
      </c>
      <c r="C13" s="30" t="s">
        <v>67</v>
      </c>
      <c r="D13" s="30"/>
      <c r="E13" s="30">
        <v>0</v>
      </c>
      <c r="F13" s="80">
        <v>7</v>
      </c>
      <c r="G13" s="32">
        <v>3</v>
      </c>
      <c r="H13" s="4" t="e">
        <f>IF(G13="","",(IF(#REF!=0,"",(#REF!*G13*#REF!))))</f>
        <v>#REF!</v>
      </c>
      <c r="I13" s="5">
        <f t="shared" ref="I13:I24" si="0">IF(G13="","",(SUM(E13+F13+Q13)))</f>
        <v>7</v>
      </c>
      <c r="J13" s="6">
        <f>SUM(G$12:G13)</f>
        <v>3</v>
      </c>
      <c r="K13" s="6">
        <f>E$4-J13</f>
        <v>297</v>
      </c>
      <c r="L13" s="7">
        <f t="shared" ref="L13:L23" si="1">IF(G13="",0,$T$12*(I13-F13-Q13))</f>
        <v>0</v>
      </c>
      <c r="M13" s="4">
        <f>G13</f>
        <v>3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240"/>
      <c r="U13" s="241"/>
      <c r="V13" s="241"/>
      <c r="W13" s="242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40"/>
      <c r="AR13" s="241"/>
      <c r="AS13" s="241"/>
      <c r="AT13" s="242"/>
    </row>
    <row r="14" spans="2:46" ht="15" customHeight="1">
      <c r="B14" s="29">
        <v>42221</v>
      </c>
      <c r="C14" s="101" t="s">
        <v>68</v>
      </c>
      <c r="D14" s="30"/>
      <c r="E14" s="30">
        <v>6.5</v>
      </c>
      <c r="F14" s="81">
        <v>0</v>
      </c>
      <c r="G14" s="32">
        <v>32</v>
      </c>
      <c r="H14" s="4" t="e">
        <f>IF(G14="","",(IF(#REF!=0,"",(#REF!*G14*#REF!))))</f>
        <v>#REF!</v>
      </c>
      <c r="I14" s="5">
        <f t="shared" si="0"/>
        <v>6.5</v>
      </c>
      <c r="J14" s="6">
        <f>SUM(G$12:G14)</f>
        <v>35</v>
      </c>
      <c r="K14" s="6">
        <f>E$4-J14</f>
        <v>265</v>
      </c>
      <c r="L14" s="7">
        <f t="shared" si="1"/>
        <v>45.5</v>
      </c>
      <c r="M14" s="4">
        <f t="shared" ref="M14:M23" si="4">G14</f>
        <v>32</v>
      </c>
      <c r="N14" s="110">
        <f t="shared" ref="N14:N23" si="5">IF(L14=0,"",(M14/L14))</f>
        <v>0.70329670329670335</v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>
        <v>42221</v>
      </c>
      <c r="C15" s="30" t="s">
        <v>72</v>
      </c>
      <c r="D15" s="30"/>
      <c r="E15" s="30">
        <v>7</v>
      </c>
      <c r="F15" s="81">
        <v>0</v>
      </c>
      <c r="G15" s="32">
        <v>41</v>
      </c>
      <c r="H15" s="4" t="e">
        <f>IF(G15="","",(IF(#REF!=0,"",(#REF!*G15*#REF!))))</f>
        <v>#REF!</v>
      </c>
      <c r="I15" s="5">
        <f t="shared" si="0"/>
        <v>7</v>
      </c>
      <c r="J15" s="6">
        <f>SUM(G$12:G15)</f>
        <v>76</v>
      </c>
      <c r="K15" s="6">
        <f>E$4-J15</f>
        <v>224</v>
      </c>
      <c r="L15" s="7">
        <f t="shared" si="1"/>
        <v>49</v>
      </c>
      <c r="M15" s="4">
        <f t="shared" si="4"/>
        <v>41</v>
      </c>
      <c r="N15" s="110">
        <f t="shared" si="5"/>
        <v>0.83673469387755106</v>
      </c>
      <c r="O15" s="111"/>
      <c r="P15" s="33"/>
      <c r="Q15" s="8">
        <v>0</v>
      </c>
      <c r="R15" s="8">
        <v>0</v>
      </c>
      <c r="S15" s="8">
        <v>0</v>
      </c>
      <c r="T15" s="107"/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>
      <c r="B16" s="9">
        <v>42221</v>
      </c>
      <c r="C16" s="35" t="s">
        <v>67</v>
      </c>
      <c r="D16" s="50"/>
      <c r="E16" s="50">
        <v>6.5</v>
      </c>
      <c r="F16" s="82">
        <v>0</v>
      </c>
      <c r="G16" s="10">
        <v>35</v>
      </c>
      <c r="H16" s="4" t="e">
        <f>IF(G16="","",(IF(#REF!=0,"",(#REF!*G16*#REF!))))</f>
        <v>#REF!</v>
      </c>
      <c r="I16" s="5">
        <f t="shared" si="0"/>
        <v>7.5</v>
      </c>
      <c r="J16" s="6">
        <f>SUM(G$12:G16)</f>
        <v>111</v>
      </c>
      <c r="K16" s="6">
        <f t="shared" ref="K16:K24" si="8">E$4-J16</f>
        <v>189</v>
      </c>
      <c r="L16" s="7">
        <f t="shared" si="1"/>
        <v>45.5</v>
      </c>
      <c r="M16" s="4">
        <f t="shared" si="4"/>
        <v>35</v>
      </c>
      <c r="N16" s="110">
        <f t="shared" si="5"/>
        <v>0.76923076923076927</v>
      </c>
      <c r="O16" s="111"/>
      <c r="P16" s="33"/>
      <c r="Q16" s="8">
        <v>1</v>
      </c>
      <c r="R16" s="8">
        <v>2</v>
      </c>
      <c r="S16" s="8">
        <v>0</v>
      </c>
      <c r="T16" s="107" t="s">
        <v>73</v>
      </c>
      <c r="U16" s="108"/>
      <c r="V16" s="108"/>
      <c r="W16" s="10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>
      <c r="B17" s="9">
        <v>42222</v>
      </c>
      <c r="C17" s="35" t="s">
        <v>68</v>
      </c>
      <c r="D17" s="61"/>
      <c r="E17" s="61">
        <v>7</v>
      </c>
      <c r="F17" s="82">
        <v>0</v>
      </c>
      <c r="G17" s="10">
        <v>40</v>
      </c>
      <c r="H17" s="4"/>
      <c r="I17" s="5">
        <v>0</v>
      </c>
      <c r="J17" s="6">
        <f>SUM(G$12:G17)</f>
        <v>151</v>
      </c>
      <c r="K17" s="6">
        <f t="shared" ref="K17" si="10">E$4-J17</f>
        <v>149</v>
      </c>
      <c r="L17" s="7">
        <f t="shared" ref="L17" si="11">IF(G17="",0,$T$12*(I17-F17-Q17))</f>
        <v>0</v>
      </c>
      <c r="M17" s="4">
        <f t="shared" ref="M17" si="12">G17</f>
        <v>40</v>
      </c>
      <c r="N17" s="110" t="str">
        <f t="shared" ref="N17" si="13">IF(L17=0,"",(M17/L17))</f>
        <v/>
      </c>
      <c r="O17" s="111"/>
      <c r="P17" s="33"/>
      <c r="Q17" s="61">
        <v>0</v>
      </c>
      <c r="R17" s="61">
        <v>0</v>
      </c>
      <c r="S17" s="61">
        <v>0</v>
      </c>
      <c r="T17" s="107"/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4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>
      <c r="B18" s="9">
        <v>42222</v>
      </c>
      <c r="C18" s="59" t="s">
        <v>72</v>
      </c>
      <c r="D18" s="61"/>
      <c r="E18" s="61">
        <v>6</v>
      </c>
      <c r="F18" s="82">
        <v>0</v>
      </c>
      <c r="G18" s="10">
        <v>36</v>
      </c>
      <c r="H18" s="4"/>
      <c r="I18" s="5">
        <f t="shared" ref="I18:I20" si="15">IF(G18="","",(SUM(E18+F18+Q18)))</f>
        <v>6</v>
      </c>
      <c r="J18" s="6">
        <f>SUM(G$12:G18)</f>
        <v>187</v>
      </c>
      <c r="K18" s="6">
        <f t="shared" ref="K18:K20" si="16">E$4-J18</f>
        <v>113</v>
      </c>
      <c r="L18" s="7">
        <f t="shared" ref="L18:L20" si="17">IF(G18="",0,$T$12*(I18-F18-Q18))</f>
        <v>42</v>
      </c>
      <c r="M18" s="4">
        <f t="shared" ref="M18:M20" si="18">G18</f>
        <v>36</v>
      </c>
      <c r="N18" s="110">
        <f t="shared" ref="N18:N20" si="19">IF(L18=0,"",(M18/L18))</f>
        <v>0.8571428571428571</v>
      </c>
      <c r="O18" s="111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0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>
        <v>42222</v>
      </c>
      <c r="C19" s="59" t="s">
        <v>67</v>
      </c>
      <c r="D19" s="61"/>
      <c r="E19" s="61">
        <v>8</v>
      </c>
      <c r="F19" s="82">
        <v>0</v>
      </c>
      <c r="G19" s="10">
        <v>44</v>
      </c>
      <c r="H19" s="4"/>
      <c r="I19" s="5">
        <f t="shared" si="15"/>
        <v>8</v>
      </c>
      <c r="J19" s="6">
        <f>SUM(G$12:G19)</f>
        <v>231</v>
      </c>
      <c r="K19" s="6">
        <f t="shared" si="16"/>
        <v>69</v>
      </c>
      <c r="L19" s="7">
        <f t="shared" si="17"/>
        <v>56</v>
      </c>
      <c r="M19" s="4">
        <f t="shared" si="18"/>
        <v>44</v>
      </c>
      <c r="N19" s="110">
        <f t="shared" si="19"/>
        <v>0.7857142857142857</v>
      </c>
      <c r="O19" s="111"/>
      <c r="P19" s="33"/>
      <c r="Q19" s="61">
        <v>0</v>
      </c>
      <c r="R19" s="61">
        <v>0</v>
      </c>
      <c r="S19" s="61">
        <v>0</v>
      </c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0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>
        <v>42223</v>
      </c>
      <c r="C20" s="59" t="s">
        <v>68</v>
      </c>
      <c r="D20" s="61"/>
      <c r="E20" s="61">
        <v>7</v>
      </c>
      <c r="F20" s="82">
        <v>0</v>
      </c>
      <c r="G20" s="10">
        <v>41</v>
      </c>
      <c r="H20" s="4"/>
      <c r="I20" s="5">
        <f t="shared" si="15"/>
        <v>7</v>
      </c>
      <c r="J20" s="6">
        <f>SUM(G$12:G20)</f>
        <v>272</v>
      </c>
      <c r="K20" s="6">
        <f t="shared" si="16"/>
        <v>28</v>
      </c>
      <c r="L20" s="7">
        <f t="shared" si="17"/>
        <v>49</v>
      </c>
      <c r="M20" s="4">
        <f t="shared" si="18"/>
        <v>41</v>
      </c>
      <c r="N20" s="110">
        <f t="shared" si="19"/>
        <v>0.83673469387755106</v>
      </c>
      <c r="O20" s="111"/>
      <c r="P20" s="33"/>
      <c r="Q20" s="61">
        <v>0</v>
      </c>
      <c r="R20" s="61">
        <v>0</v>
      </c>
      <c r="S20" s="61">
        <v>0</v>
      </c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0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>
        <v>42223</v>
      </c>
      <c r="C21" s="36" t="s">
        <v>67</v>
      </c>
      <c r="D21" s="50"/>
      <c r="E21" s="50">
        <v>6</v>
      </c>
      <c r="F21" s="82">
        <v>0</v>
      </c>
      <c r="G21" s="10">
        <v>31</v>
      </c>
      <c r="H21" s="4" t="e">
        <f>IF(G21="","",(IF(#REF!=0,"",(#REF!*G21*#REF!))))</f>
        <v>#REF!</v>
      </c>
      <c r="I21" s="5">
        <f t="shared" si="0"/>
        <v>6</v>
      </c>
      <c r="J21" s="6">
        <f>SUM(G$12:G21)</f>
        <v>303</v>
      </c>
      <c r="K21" s="6">
        <f t="shared" si="8"/>
        <v>-3</v>
      </c>
      <c r="L21" s="7">
        <f t="shared" si="1"/>
        <v>42</v>
      </c>
      <c r="M21" s="4">
        <f t="shared" si="4"/>
        <v>31</v>
      </c>
      <c r="N21" s="110">
        <f t="shared" si="5"/>
        <v>0.73809523809523814</v>
      </c>
      <c r="O21" s="111"/>
      <c r="P21" s="33"/>
      <c r="Q21" s="8">
        <v>0</v>
      </c>
      <c r="R21" s="8">
        <v>0</v>
      </c>
      <c r="S21" s="8">
        <v>0</v>
      </c>
      <c r="T21" s="107"/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1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>
      <c r="B22" s="9">
        <v>42226</v>
      </c>
      <c r="C22" s="11" t="s">
        <v>74</v>
      </c>
      <c r="D22" s="50"/>
      <c r="E22" s="50">
        <v>4</v>
      </c>
      <c r="F22" s="82">
        <v>0</v>
      </c>
      <c r="G22" s="10">
        <v>23</v>
      </c>
      <c r="H22" s="4" t="e">
        <f>IF(G22="","",(IF(#REF!=0,"",(#REF!*G22*#REF!))))</f>
        <v>#REF!</v>
      </c>
      <c r="I22" s="5">
        <f t="shared" si="0"/>
        <v>4</v>
      </c>
      <c r="J22" s="6">
        <f>SUM(G$12:G22)</f>
        <v>326</v>
      </c>
      <c r="K22" s="6">
        <f t="shared" si="8"/>
        <v>-26</v>
      </c>
      <c r="L22" s="7">
        <f t="shared" si="1"/>
        <v>28</v>
      </c>
      <c r="M22" s="4">
        <f t="shared" si="4"/>
        <v>23</v>
      </c>
      <c r="N22" s="110">
        <f t="shared" si="5"/>
        <v>0.8214285714285714</v>
      </c>
      <c r="O22" s="111"/>
      <c r="P22" s="33"/>
      <c r="Q22" s="8">
        <v>0</v>
      </c>
      <c r="R22" s="8">
        <v>0</v>
      </c>
      <c r="S22" s="8">
        <v>0</v>
      </c>
      <c r="T22" s="247" t="s">
        <v>75</v>
      </c>
      <c r="U22" s="248"/>
      <c r="V22" s="248"/>
      <c r="W22" s="24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1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326</v>
      </c>
      <c r="K23" s="6">
        <f t="shared" si="8"/>
        <v>-26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 t="s">
        <v>76</v>
      </c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1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58</v>
      </c>
      <c r="F24" s="62">
        <f>SUM(F13:F23)</f>
        <v>7</v>
      </c>
      <c r="G24" s="62">
        <f>SUM(G13:G23)</f>
        <v>326</v>
      </c>
      <c r="H24" s="84"/>
      <c r="I24" s="62">
        <f t="shared" si="0"/>
        <v>66</v>
      </c>
      <c r="J24" s="85">
        <f>J23</f>
        <v>326</v>
      </c>
      <c r="K24" s="85">
        <f t="shared" si="8"/>
        <v>-26</v>
      </c>
      <c r="L24" s="86">
        <f>SUM(L13:L23)</f>
        <v>357</v>
      </c>
      <c r="M24" s="84">
        <f>SUM(M13:M23)</f>
        <v>326</v>
      </c>
      <c r="N24" s="121">
        <f>SUM(M24/L24)</f>
        <v>0.91316526610644255</v>
      </c>
      <c r="O24" s="122"/>
      <c r="P24" s="87"/>
      <c r="Q24" s="86">
        <f>SUM(Q13:Q23)</f>
        <v>1</v>
      </c>
      <c r="R24" s="86"/>
      <c r="S24" s="86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1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63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3" t="s">
        <v>37</v>
      </c>
      <c r="Z25" s="244"/>
      <c r="AA25" s="244"/>
      <c r="AB25" s="244"/>
      <c r="AC25" s="244"/>
      <c r="AD25" s="245"/>
      <c r="AE25" s="245"/>
      <c r="AF25" s="245"/>
      <c r="AG25" s="245"/>
      <c r="AH25" s="245"/>
      <c r="AI25" s="244"/>
      <c r="AJ25" s="244"/>
      <c r="AK25" s="244"/>
      <c r="AL25" s="244"/>
      <c r="AM25" s="244"/>
      <c r="AN25" s="244"/>
      <c r="AO25" s="244"/>
      <c r="AP25" s="244"/>
      <c r="AQ25" s="245"/>
      <c r="AR25" s="245"/>
      <c r="AS25" s="245"/>
      <c r="AT25" s="246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300</v>
      </c>
      <c r="L26" s="169" t="s">
        <v>55</v>
      </c>
      <c r="M26" s="170"/>
      <c r="N26" s="169"/>
      <c r="O26" s="173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3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2">IF(G27="","",(SUM(E27+F27+Q27)))</f>
        <v/>
      </c>
      <c r="J27" s="6">
        <f>SUM(G$26:G27)</f>
        <v>0</v>
      </c>
      <c r="K27" s="6">
        <f>E$4-J27</f>
        <v>300</v>
      </c>
      <c r="L27" s="7">
        <f t="shared" ref="L27:L37" si="23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3"/>
      <c r="U27" s="234"/>
      <c r="V27" s="234"/>
      <c r="W27" s="23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4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5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3"/>
      <c r="AR27" s="234"/>
      <c r="AS27" s="234"/>
      <c r="AT27" s="23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2"/>
        <v/>
      </c>
      <c r="J28" s="6">
        <f>SUM(G$26:G28)</f>
        <v>0</v>
      </c>
      <c r="K28" s="6">
        <f>E$4-J28</f>
        <v>300</v>
      </c>
      <c r="L28" s="7">
        <f t="shared" si="23"/>
        <v>0</v>
      </c>
      <c r="M28" s="4">
        <f t="shared" ref="M28:M37" si="26">G28</f>
        <v>0</v>
      </c>
      <c r="N28" s="110" t="str">
        <f t="shared" ref="N28:N37" si="27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4"/>
        <v/>
      </c>
      <c r="AG28" s="6">
        <f>SUM(AD$26:AD28)</f>
        <v>0</v>
      </c>
      <c r="AH28" s="6">
        <f>AB$4-AG28</f>
        <v>0</v>
      </c>
      <c r="AI28" s="7">
        <f t="shared" si="25"/>
        <v>0</v>
      </c>
      <c r="AJ28" s="4">
        <f t="shared" ref="AJ28:AJ37" si="28">AD28</f>
        <v>0</v>
      </c>
      <c r="AK28" s="110" t="str">
        <f t="shared" ref="AK28:AK37" si="29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0">IF(G29="","",(SUM(E29+F29+Q29)))</f>
        <v/>
      </c>
      <c r="J29" s="6">
        <f>SUM(G$26:G29)</f>
        <v>0</v>
      </c>
      <c r="K29" s="6">
        <f t="shared" ref="K29:K31" si="31">E$4-J29</f>
        <v>300</v>
      </c>
      <c r="L29" s="7">
        <f t="shared" ref="L29:L31" si="32">IF(G29="",0,T$26*(I29-F29-Q29))</f>
        <v>0</v>
      </c>
      <c r="M29" s="4">
        <f t="shared" ref="M29:M31" si="33">G29</f>
        <v>0</v>
      </c>
      <c r="N29" s="110" t="str">
        <f t="shared" ref="N29:N31" si="34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5">IF(AD29="","",(SUM(AB29+AC29+AN29)))</f>
        <v/>
      </c>
      <c r="AG29" s="6">
        <f>SUM(AD$26:AD29)</f>
        <v>0</v>
      </c>
      <c r="AH29" s="6">
        <f t="shared" ref="AH29:AH32" si="36">AB$4-AG29</f>
        <v>0</v>
      </c>
      <c r="AI29" s="7">
        <f t="shared" si="25"/>
        <v>0</v>
      </c>
      <c r="AJ29" s="4">
        <f t="shared" si="28"/>
        <v>0</v>
      </c>
      <c r="AK29" s="110" t="str">
        <f t="shared" si="29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0"/>
        <v/>
      </c>
      <c r="J30" s="6">
        <f>SUM(G$26:G30)</f>
        <v>0</v>
      </c>
      <c r="K30" s="6">
        <f t="shared" si="31"/>
        <v>300</v>
      </c>
      <c r="L30" s="7">
        <f t="shared" si="32"/>
        <v>0</v>
      </c>
      <c r="M30" s="4">
        <f t="shared" si="33"/>
        <v>0</v>
      </c>
      <c r="N30" s="110" t="str">
        <f t="shared" si="34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5"/>
        <v/>
      </c>
      <c r="AG30" s="6">
        <f>SUM(AD$26:AD30)</f>
        <v>0</v>
      </c>
      <c r="AH30" s="6">
        <f t="shared" si="36"/>
        <v>0</v>
      </c>
      <c r="AI30" s="7">
        <f t="shared" si="25"/>
        <v>0</v>
      </c>
      <c r="AJ30" s="4">
        <f t="shared" si="28"/>
        <v>0</v>
      </c>
      <c r="AK30" s="110" t="str">
        <f t="shared" si="29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0"/>
        <v/>
      </c>
      <c r="J31" s="6">
        <f>SUM(G$26:G31)</f>
        <v>0</v>
      </c>
      <c r="K31" s="6">
        <f t="shared" si="31"/>
        <v>300</v>
      </c>
      <c r="L31" s="7">
        <f t="shared" si="32"/>
        <v>0</v>
      </c>
      <c r="M31" s="4">
        <f t="shared" si="33"/>
        <v>0</v>
      </c>
      <c r="N31" s="110" t="str">
        <f t="shared" si="34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5"/>
        <v/>
      </c>
      <c r="AG31" s="6">
        <f>SUM(AD$26:AD31)</f>
        <v>0</v>
      </c>
      <c r="AH31" s="6">
        <f t="shared" si="36"/>
        <v>0</v>
      </c>
      <c r="AI31" s="7">
        <f t="shared" si="25"/>
        <v>0</v>
      </c>
      <c r="AJ31" s="4">
        <f t="shared" si="28"/>
        <v>0</v>
      </c>
      <c r="AK31" s="110" t="str">
        <f t="shared" si="29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7">IF(G32="","",(SUM(E32+F32+Q32)))</f>
        <v/>
      </c>
      <c r="J32" s="6">
        <f>SUM(G$26:G32)</f>
        <v>0</v>
      </c>
      <c r="K32" s="6">
        <f t="shared" ref="K32" si="38">E$4-J32</f>
        <v>300</v>
      </c>
      <c r="L32" s="7">
        <f t="shared" ref="L32" si="39">IF(G32="",0,T$26*(I32-F32-Q32))</f>
        <v>0</v>
      </c>
      <c r="M32" s="4">
        <f t="shared" ref="M32" si="40">G32</f>
        <v>0</v>
      </c>
      <c r="N32" s="110" t="str">
        <f t="shared" ref="N32" si="41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2">IF(AD32="","",(SUM(AB32+AC32+AN32)))</f>
        <v/>
      </c>
      <c r="AG32" s="6">
        <f>SUM(AD$26:AD32)</f>
        <v>0</v>
      </c>
      <c r="AH32" s="6">
        <f t="shared" si="36"/>
        <v>0</v>
      </c>
      <c r="AI32" s="7">
        <f t="shared" si="25"/>
        <v>0</v>
      </c>
      <c r="AJ32" s="4">
        <f t="shared" si="28"/>
        <v>0</v>
      </c>
      <c r="AK32" s="110" t="str">
        <f t="shared" si="29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2"/>
        <v/>
      </c>
      <c r="J33" s="6">
        <f>SUM(G$26:G33)</f>
        <v>0</v>
      </c>
      <c r="K33" s="6">
        <f>E$4-J33</f>
        <v>300</v>
      </c>
      <c r="L33" s="7">
        <f t="shared" si="23"/>
        <v>0</v>
      </c>
      <c r="M33" s="4">
        <f t="shared" si="26"/>
        <v>0</v>
      </c>
      <c r="N33" s="110" t="str">
        <f t="shared" si="27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3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5"/>
        <v>0</v>
      </c>
      <c r="AJ33" s="4">
        <f t="shared" si="28"/>
        <v>0</v>
      </c>
      <c r="AK33" s="110" t="str">
        <f t="shared" si="29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2"/>
        <v/>
      </c>
      <c r="J34" s="6">
        <f>SUM(G$26:G34)</f>
        <v>0</v>
      </c>
      <c r="K34" s="6">
        <f t="shared" ref="K34:K38" si="44">E$4-J34</f>
        <v>300</v>
      </c>
      <c r="L34" s="7">
        <f t="shared" si="23"/>
        <v>0</v>
      </c>
      <c r="M34" s="4">
        <f t="shared" si="26"/>
        <v>0</v>
      </c>
      <c r="N34" s="110" t="str">
        <f t="shared" si="27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3"/>
        <v/>
      </c>
      <c r="AG34" s="6">
        <f>SUM(AD$26:AD34)</f>
        <v>0</v>
      </c>
      <c r="AH34" s="6">
        <f t="shared" ref="AH34:AH38" si="45">AB$4-AG34</f>
        <v>0</v>
      </c>
      <c r="AI34" s="7">
        <f t="shared" si="25"/>
        <v>0</v>
      </c>
      <c r="AJ34" s="4">
        <f t="shared" si="28"/>
        <v>0</v>
      </c>
      <c r="AK34" s="110" t="str">
        <f t="shared" si="29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2"/>
        <v/>
      </c>
      <c r="J35" s="6">
        <f>SUM(G$26:G35)</f>
        <v>0</v>
      </c>
      <c r="K35" s="6">
        <f t="shared" si="44"/>
        <v>300</v>
      </c>
      <c r="L35" s="7">
        <f t="shared" si="23"/>
        <v>0</v>
      </c>
      <c r="M35" s="4">
        <f t="shared" si="26"/>
        <v>0</v>
      </c>
      <c r="N35" s="110" t="str">
        <f t="shared" si="27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3"/>
        <v/>
      </c>
      <c r="AG35" s="6">
        <f>SUM(AD$26:AD35)</f>
        <v>0</v>
      </c>
      <c r="AH35" s="6">
        <f t="shared" si="45"/>
        <v>0</v>
      </c>
      <c r="AI35" s="7">
        <f t="shared" si="25"/>
        <v>0</v>
      </c>
      <c r="AJ35" s="4">
        <f t="shared" si="28"/>
        <v>0</v>
      </c>
      <c r="AK35" s="110" t="str">
        <f t="shared" si="29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2"/>
        <v/>
      </c>
      <c r="J36" s="6">
        <f>SUM(G$26:G36)</f>
        <v>0</v>
      </c>
      <c r="K36" s="6">
        <f t="shared" si="44"/>
        <v>300</v>
      </c>
      <c r="L36" s="7">
        <f t="shared" si="23"/>
        <v>0</v>
      </c>
      <c r="M36" s="4">
        <f t="shared" si="26"/>
        <v>0</v>
      </c>
      <c r="N36" s="110" t="str">
        <f t="shared" si="27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3"/>
        <v/>
      </c>
      <c r="AG36" s="6">
        <f>SUM(AD$26:AD36)</f>
        <v>0</v>
      </c>
      <c r="AH36" s="6">
        <f t="shared" si="45"/>
        <v>0</v>
      </c>
      <c r="AI36" s="7">
        <f t="shared" si="25"/>
        <v>0</v>
      </c>
      <c r="AJ36" s="4">
        <f t="shared" si="28"/>
        <v>0</v>
      </c>
      <c r="AK36" s="110" t="str">
        <f t="shared" si="29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2"/>
        <v/>
      </c>
      <c r="J37" s="6">
        <f>SUM(G$26:G37)</f>
        <v>0</v>
      </c>
      <c r="K37" s="6">
        <f t="shared" si="44"/>
        <v>300</v>
      </c>
      <c r="L37" s="7">
        <f t="shared" si="23"/>
        <v>0</v>
      </c>
      <c r="M37" s="4">
        <f t="shared" si="26"/>
        <v>0</v>
      </c>
      <c r="N37" s="110" t="str">
        <f t="shared" si="27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3"/>
        <v/>
      </c>
      <c r="AG37" s="6">
        <f>SUM(AD$26:AD37)</f>
        <v>0</v>
      </c>
      <c r="AH37" s="6">
        <f t="shared" si="45"/>
        <v>0</v>
      </c>
      <c r="AI37" s="7">
        <f t="shared" si="25"/>
        <v>0</v>
      </c>
      <c r="AJ37" s="4">
        <f t="shared" si="28"/>
        <v>0</v>
      </c>
      <c r="AK37" s="110" t="str">
        <f t="shared" si="29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6">SUM(E27:E37)</f>
        <v>0</v>
      </c>
      <c r="F38" s="63">
        <f t="shared" si="46"/>
        <v>0</v>
      </c>
      <c r="G38" s="63">
        <f>SUM(G27:G37)</f>
        <v>0</v>
      </c>
      <c r="H38" s="84"/>
      <c r="I38" s="86">
        <f t="shared" ref="I38" si="47">IF(G38="","",(SUM(E38+F38+Q38)))</f>
        <v>0</v>
      </c>
      <c r="J38" s="85">
        <f>J37</f>
        <v>0</v>
      </c>
      <c r="K38" s="85">
        <f t="shared" si="44"/>
        <v>300</v>
      </c>
      <c r="L38" s="86">
        <f>SUM(L27:L37)</f>
        <v>0</v>
      </c>
      <c r="M38" s="84">
        <f>SUM(M27:M37)</f>
        <v>0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8">SUM(AB27:AB37)</f>
        <v>0</v>
      </c>
      <c r="AC38" s="63">
        <f t="shared" si="48"/>
        <v>0</v>
      </c>
      <c r="AD38" s="63">
        <f>SUM(AD27:AD37)</f>
        <v>0</v>
      </c>
      <c r="AE38" s="84"/>
      <c r="AF38" s="86">
        <f t="shared" ref="AF38" si="49">IF(AD38="","",(SUM(AB38+AC38+AN38)))</f>
        <v>0</v>
      </c>
      <c r="AG38" s="85">
        <f>AG37</f>
        <v>0</v>
      </c>
      <c r="AH38" s="85">
        <f t="shared" si="45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300</v>
      </c>
      <c r="L40" s="169" t="s">
        <v>55</v>
      </c>
      <c r="M40" s="170"/>
      <c r="N40" s="169"/>
      <c r="O40" s="173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3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0">IF(G41="","",(SUM(E41+F41+Q41)))</f>
        <v/>
      </c>
      <c r="J41" s="6">
        <f>SUM(G$40:G41)</f>
        <v>0</v>
      </c>
      <c r="K41" s="6">
        <f>E$4-J41</f>
        <v>300</v>
      </c>
      <c r="L41" s="7">
        <f t="shared" ref="L41:L51" si="51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2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3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0"/>
        <v/>
      </c>
      <c r="J42" s="6">
        <f>SUM(G$40:G42)</f>
        <v>0</v>
      </c>
      <c r="K42" s="6">
        <f>E$4-J42</f>
        <v>300</v>
      </c>
      <c r="L42" s="7">
        <f t="shared" si="51"/>
        <v>0</v>
      </c>
      <c r="M42" s="4">
        <f t="shared" ref="M42:M51" si="54">G42</f>
        <v>0</v>
      </c>
      <c r="N42" s="110" t="str">
        <f t="shared" ref="N42:N51" si="55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2"/>
        <v/>
      </c>
      <c r="AG42" s="6">
        <f>SUM(AD$40:AD42)</f>
        <v>0</v>
      </c>
      <c r="AH42" s="6">
        <f>AB$4-AG42</f>
        <v>0</v>
      </c>
      <c r="AI42" s="7">
        <f t="shared" si="53"/>
        <v>0</v>
      </c>
      <c r="AJ42" s="4">
        <f t="shared" ref="AJ42:AJ51" si="56">AD42</f>
        <v>0</v>
      </c>
      <c r="AK42" s="110" t="str">
        <f t="shared" ref="AK42:AK51" si="57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8">IF(G43="","",(SUM(E43+F43+Q43)))</f>
        <v/>
      </c>
      <c r="J43" s="6">
        <f>SUM(G$40:G43)</f>
        <v>0</v>
      </c>
      <c r="K43" s="6">
        <f t="shared" ref="K43:K45" si="59">E$4-J43</f>
        <v>300</v>
      </c>
      <c r="L43" s="7">
        <f t="shared" ref="L43:L45" si="60">IF(G43="",0,T$26*(I43-F43-Q43))</f>
        <v>0</v>
      </c>
      <c r="M43" s="4">
        <f t="shared" ref="M43:M45" si="61">G43</f>
        <v>0</v>
      </c>
      <c r="N43" s="110" t="str">
        <f t="shared" ref="N43:N45" si="62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3">IF(AD43="","",(SUM(AB43+AC43+AN43)))</f>
        <v/>
      </c>
      <c r="AG43" s="6">
        <f>SUM(AD$40:AD43)</f>
        <v>0</v>
      </c>
      <c r="AH43" s="6">
        <f t="shared" ref="AH43:AH45" si="64">AB$4-AG43</f>
        <v>0</v>
      </c>
      <c r="AI43" s="7">
        <f t="shared" si="53"/>
        <v>0</v>
      </c>
      <c r="AJ43" s="4">
        <f t="shared" si="56"/>
        <v>0</v>
      </c>
      <c r="AK43" s="110" t="str">
        <f t="shared" si="57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8"/>
        <v/>
      </c>
      <c r="J44" s="6">
        <f>SUM(G$40:G44)</f>
        <v>0</v>
      </c>
      <c r="K44" s="6">
        <f t="shared" si="59"/>
        <v>300</v>
      </c>
      <c r="L44" s="7">
        <f t="shared" si="60"/>
        <v>0</v>
      </c>
      <c r="M44" s="4">
        <f t="shared" si="61"/>
        <v>0</v>
      </c>
      <c r="N44" s="110" t="str">
        <f t="shared" si="62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3"/>
        <v/>
      </c>
      <c r="AG44" s="6">
        <f>SUM(AD$40:AD44)</f>
        <v>0</v>
      </c>
      <c r="AH44" s="6">
        <f t="shared" si="64"/>
        <v>0</v>
      </c>
      <c r="AI44" s="7">
        <f t="shared" si="53"/>
        <v>0</v>
      </c>
      <c r="AJ44" s="4">
        <f t="shared" si="56"/>
        <v>0</v>
      </c>
      <c r="AK44" s="110" t="str">
        <f t="shared" si="57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8"/>
        <v/>
      </c>
      <c r="J45" s="6">
        <f>SUM(G$40:G45)</f>
        <v>0</v>
      </c>
      <c r="K45" s="6">
        <f t="shared" si="59"/>
        <v>300</v>
      </c>
      <c r="L45" s="7">
        <f t="shared" si="60"/>
        <v>0</v>
      </c>
      <c r="M45" s="4">
        <f t="shared" si="61"/>
        <v>0</v>
      </c>
      <c r="N45" s="110" t="str">
        <f t="shared" si="62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3"/>
        <v/>
      </c>
      <c r="AG45" s="6">
        <f>SUM(AD$40:AD45)</f>
        <v>0</v>
      </c>
      <c r="AH45" s="6">
        <f t="shared" si="64"/>
        <v>0</v>
      </c>
      <c r="AI45" s="7">
        <f t="shared" si="53"/>
        <v>0</v>
      </c>
      <c r="AJ45" s="4">
        <f t="shared" si="56"/>
        <v>0</v>
      </c>
      <c r="AK45" s="110" t="str">
        <f t="shared" si="57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0"/>
        <v/>
      </c>
      <c r="J46" s="6">
        <f>SUM(G$40:G46)</f>
        <v>0</v>
      </c>
      <c r="K46" s="6">
        <f>E$4-J46</f>
        <v>300</v>
      </c>
      <c r="L46" s="7">
        <f t="shared" si="51"/>
        <v>0</v>
      </c>
      <c r="M46" s="4">
        <f t="shared" si="54"/>
        <v>0</v>
      </c>
      <c r="N46" s="110" t="str">
        <f t="shared" si="55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5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3"/>
        <v>0</v>
      </c>
      <c r="AJ46" s="4">
        <f t="shared" si="56"/>
        <v>0</v>
      </c>
      <c r="AK46" s="110" t="str">
        <f t="shared" si="57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0"/>
        <v/>
      </c>
      <c r="J47" s="6">
        <f>SUM(G$40:G47)</f>
        <v>0</v>
      </c>
      <c r="K47" s="6">
        <f t="shared" ref="K47:K52" si="66">E$4-J47</f>
        <v>300</v>
      </c>
      <c r="L47" s="7">
        <f t="shared" si="51"/>
        <v>0</v>
      </c>
      <c r="M47" s="4">
        <f t="shared" si="54"/>
        <v>0</v>
      </c>
      <c r="N47" s="110" t="str">
        <f t="shared" si="55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5"/>
        <v/>
      </c>
      <c r="AG47" s="6">
        <f>SUM(AD$40:AD47)</f>
        <v>0</v>
      </c>
      <c r="AH47" s="6">
        <f t="shared" ref="AH47:AH52" si="67">AB$4-AG47</f>
        <v>0</v>
      </c>
      <c r="AI47" s="7">
        <f t="shared" si="53"/>
        <v>0</v>
      </c>
      <c r="AJ47" s="4">
        <f t="shared" si="56"/>
        <v>0</v>
      </c>
      <c r="AK47" s="110" t="str">
        <f t="shared" si="57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0"/>
        <v/>
      </c>
      <c r="J48" s="6">
        <f>SUM(G$40:G48)</f>
        <v>0</v>
      </c>
      <c r="K48" s="6">
        <f t="shared" ref="K48" si="68">E$4-J48</f>
        <v>300</v>
      </c>
      <c r="L48" s="7">
        <f t="shared" ref="L48" si="69">IF(G48="",0,T$26*(I48-F48-Q48))</f>
        <v>0</v>
      </c>
      <c r="M48" s="4">
        <f t="shared" ref="M48" si="70">G48</f>
        <v>0</v>
      </c>
      <c r="N48" s="110" t="str">
        <f t="shared" ref="N48" si="71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5"/>
        <v/>
      </c>
      <c r="AG48" s="6">
        <f>SUM(AD$40:AD48)</f>
        <v>0</v>
      </c>
      <c r="AH48" s="6">
        <f t="shared" si="67"/>
        <v>0</v>
      </c>
      <c r="AI48" s="7">
        <f t="shared" si="53"/>
        <v>0</v>
      </c>
      <c r="AJ48" s="4">
        <f t="shared" si="56"/>
        <v>0</v>
      </c>
      <c r="AK48" s="110" t="str">
        <f t="shared" si="57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0"/>
        <v/>
      </c>
      <c r="J49" s="6">
        <f>SUM(G$40:G49)</f>
        <v>0</v>
      </c>
      <c r="K49" s="6">
        <f t="shared" si="66"/>
        <v>300</v>
      </c>
      <c r="L49" s="7">
        <f t="shared" si="51"/>
        <v>0</v>
      </c>
      <c r="M49" s="4">
        <f t="shared" si="54"/>
        <v>0</v>
      </c>
      <c r="N49" s="110" t="str">
        <f t="shared" si="55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5"/>
        <v/>
      </c>
      <c r="AG49" s="6">
        <f>SUM(AD$40:AD49)</f>
        <v>0</v>
      </c>
      <c r="AH49" s="6">
        <f t="shared" si="67"/>
        <v>0</v>
      </c>
      <c r="AI49" s="7">
        <f t="shared" si="53"/>
        <v>0</v>
      </c>
      <c r="AJ49" s="4">
        <f t="shared" si="56"/>
        <v>0</v>
      </c>
      <c r="AK49" s="110" t="str">
        <f t="shared" si="57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0"/>
        <v/>
      </c>
      <c r="J50" s="6">
        <f>SUM(G$40:G50)</f>
        <v>0</v>
      </c>
      <c r="K50" s="6">
        <f t="shared" si="66"/>
        <v>300</v>
      </c>
      <c r="L50" s="7">
        <f t="shared" si="51"/>
        <v>0</v>
      </c>
      <c r="M50" s="4">
        <f t="shared" si="54"/>
        <v>0</v>
      </c>
      <c r="N50" s="110" t="str">
        <f t="shared" si="55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5"/>
        <v/>
      </c>
      <c r="AG50" s="6">
        <f>SUM(AD$40:AD50)</f>
        <v>0</v>
      </c>
      <c r="AH50" s="6">
        <f t="shared" si="67"/>
        <v>0</v>
      </c>
      <c r="AI50" s="7">
        <f t="shared" si="53"/>
        <v>0</v>
      </c>
      <c r="AJ50" s="4">
        <f t="shared" si="56"/>
        <v>0</v>
      </c>
      <c r="AK50" s="110" t="str">
        <f t="shared" si="57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0"/>
        <v/>
      </c>
      <c r="J51" s="6">
        <f>SUM(G$40:G51)</f>
        <v>0</v>
      </c>
      <c r="K51" s="6">
        <f t="shared" si="66"/>
        <v>300</v>
      </c>
      <c r="L51" s="7">
        <f t="shared" si="51"/>
        <v>0</v>
      </c>
      <c r="M51" s="4">
        <f t="shared" si="54"/>
        <v>0</v>
      </c>
      <c r="N51" s="110" t="str">
        <f t="shared" si="55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5"/>
        <v/>
      </c>
      <c r="AG51" s="6">
        <f>SUM(AD$40:AD51)</f>
        <v>0</v>
      </c>
      <c r="AH51" s="6">
        <f t="shared" si="67"/>
        <v>0</v>
      </c>
      <c r="AI51" s="7">
        <f t="shared" si="53"/>
        <v>0</v>
      </c>
      <c r="AJ51" s="4">
        <f t="shared" si="56"/>
        <v>0</v>
      </c>
      <c r="AK51" s="110" t="str">
        <f t="shared" si="57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2">IF(G52="","",(SUM(E52+F52+Q52)))</f>
        <v>0</v>
      </c>
      <c r="J52" s="85">
        <f>J51</f>
        <v>0</v>
      </c>
      <c r="K52" s="85">
        <f t="shared" si="66"/>
        <v>300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3">IF(AD52="","",(SUM(AB52+AC52+AN52)))</f>
        <v>0</v>
      </c>
      <c r="AG52" s="85">
        <f>AG51</f>
        <v>0</v>
      </c>
      <c r="AH52" s="85">
        <f t="shared" si="67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100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9" t="s">
        <v>52</v>
      </c>
      <c r="C55" s="230"/>
      <c r="D55" s="230"/>
      <c r="E55" s="230"/>
      <c r="F55" s="230"/>
      <c r="G55" s="230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29" t="s">
        <v>52</v>
      </c>
      <c r="Z55" s="230"/>
      <c r="AA55" s="230"/>
      <c r="AB55" s="230"/>
      <c r="AC55" s="230"/>
      <c r="AD55" s="230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>
        <v>366</v>
      </c>
      <c r="G56" s="126"/>
      <c r="H56" s="2"/>
      <c r="I56" s="43">
        <v>1</v>
      </c>
      <c r="J56" s="231" t="s">
        <v>43</v>
      </c>
      <c r="K56" s="139"/>
      <c r="L56" s="44">
        <f>SUMIF($R$13:$R$23,1,$Q$13:$Q$50)+SUMIF($R$27:$R$37,1,$Q$27:$Q$37)+SUMIF($R$41:$R$51,1,$Q$41:$Q$51)</f>
        <v>0</v>
      </c>
      <c r="M56" s="142">
        <v>42220</v>
      </c>
      <c r="N56" s="142"/>
      <c r="O56" s="236">
        <v>0.94444444444444453</v>
      </c>
      <c r="P56" s="116"/>
      <c r="Q56" s="116"/>
      <c r="R56" s="115" t="s">
        <v>70</v>
      </c>
      <c r="S56" s="116"/>
      <c r="T56" s="115" t="s">
        <v>71</v>
      </c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31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1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1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20" t="s">
        <v>44</v>
      </c>
      <c r="K58" s="221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20" t="s">
        <v>44</v>
      </c>
      <c r="AH58" s="221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3" t="s">
        <v>47</v>
      </c>
      <c r="C60" s="224"/>
      <c r="D60" s="224"/>
      <c r="E60" s="224"/>
      <c r="F60" s="225">
        <f>G24</f>
        <v>326</v>
      </c>
      <c r="G60" s="226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3" t="s">
        <v>47</v>
      </c>
      <c r="Z60" s="224"/>
      <c r="AA60" s="224"/>
      <c r="AB60" s="224"/>
      <c r="AC60" s="225">
        <f>AD24</f>
        <v>0</v>
      </c>
      <c r="AD60" s="226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7"/>
      <c r="C61" s="227"/>
      <c r="D61" s="227"/>
      <c r="E61" s="227"/>
      <c r="F61" s="228"/>
      <c r="G61" s="228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2015-08-29T14:34:25Z</dcterms:modified>
</cp:coreProperties>
</file>