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<sst xmlns="http://schemas.openxmlformats.org/spreadsheetml/2006/main" count="164" uniqueCount="81">
  <si>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</si>
  <si>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</si>
  <si>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</si>
  <si>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</si>
  <si>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</si>
  <si>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</si>
  <si>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</si>
  <si>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</si>
  <si>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</si>
  <si>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</si>
  <si>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</si>
  <si>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</si>
  <si>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</si>
  <si>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</si>
  <si>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</si>
  <si>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</si>
  <si>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</si>
  <si>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</si>
  <si>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</si>
  <si>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</si>
  <si>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</si>
  <si>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</si>
  <si>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</si>
  <si>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</si>
  <si>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</si>
  <si>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</si>
  <si>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</si>
  <si>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</si>
  <si>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</si>
  <si>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</si>
  <si>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</si>
  <si>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</si>
  <si>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</si>
  <si>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</si>
  <si>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</si>
  <si>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</si>
  <si>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</si>
  <si>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</si>
  <si>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</si>
  <si>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</si>
  <si>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</si>
  <si>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</si>
  <si>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</si>
  <si>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</si>
  <si>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</si>
  <si>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</si>
  <si>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</si>
  <si>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</si>
  <si>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</si>
  <si>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</si>
  <si>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</si>
  <si>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</si>
  <si>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</si>
  <si>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</si>
  <si>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</si>
  <si>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</si>
  <si>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</si>
  <si>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</si>
  <si>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</si>
  <si>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</si>
  <si>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</si>
  <si>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P1212001-10</t>
  </si>
  <si>
    <t>A</t>
  </si>
  <si>
    <t>B</t>
  </si>
  <si>
    <t>Routing:        OP "B" AT HARDING</t>
  </si>
  <si>
    <t>Machine # HARDING</t>
  </si>
  <si>
    <t>Routing:  PACK DEPT</t>
  </si>
  <si>
    <t>A02002-0060</t>
  </si>
  <si>
    <t>11M 37 SEC</t>
  </si>
  <si>
    <t>MR 10/20/14</t>
  </si>
  <si>
    <t>Machine #  okuma</t>
  </si>
  <si>
    <t>JO/GK</t>
  </si>
  <si>
    <t>MF</t>
  </si>
  <si>
    <t>BJ</t>
  </si>
  <si>
    <t>CHI73404</t>
  </si>
  <si>
    <t>Y</t>
  </si>
  <si>
    <t>JC</t>
  </si>
  <si>
    <t>1.666±.002</t>
  </si>
  <si>
    <t>JOB OUT</t>
  </si>
  <si>
    <t>No parts @ mach per MR</t>
  </si>
  <si>
    <t>BA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</si>
</sst>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3" zoomScale="90" zoomScaleNormal="90" workbookViewId="0">
      <selection activeCell="B45" sqref="B4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/>
      <c r="M2" s="22"/>
      <c r="N2" s="22"/>
      <c r="O2" s="22"/>
      <c r="P2" s="22"/>
      <c r="Q2" s="22"/>
      <c r="R2" s="194" t="s">
        <v>45</v>
      </c>
      <c r="S2" s="195"/>
      <c r="T2" s="196"/>
      <c r="U2" s="148"/>
      <c r="V2" s="151"/>
      <c r="W2" s="188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8"/>
      <c r="AS2" s="151"/>
      <c r="AT2" s="188"/>
    </row>
    <row r="3" spans="2:46" ht="19.5" customHeight="1">
      <c r="B3" s="150" t="s">
        <v>22</v>
      </c>
      <c r="C3" s="151"/>
      <c r="D3" s="24"/>
      <c r="E3" s="152">
        <v>357352</v>
      </c>
      <c r="F3" s="153"/>
      <c r="G3" s="154"/>
      <c r="H3" s="22"/>
      <c r="I3" s="25"/>
      <c r="J3" s="148" t="s">
        <v>25</v>
      </c>
      <c r="K3" s="149"/>
      <c r="L3" s="148" t="s">
        <v>67</v>
      </c>
      <c r="M3" s="151"/>
      <c r="N3" s="151"/>
      <c r="O3" s="149"/>
      <c r="P3" s="22"/>
      <c r="Q3" s="22"/>
      <c r="R3" s="197"/>
      <c r="S3" s="198"/>
      <c r="T3" s="199"/>
      <c r="U3" s="148" t="s">
        <v>74</v>
      </c>
      <c r="V3" s="151"/>
      <c r="W3" s="188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7"/>
      <c r="AP3" s="198"/>
      <c r="AQ3" s="199"/>
      <c r="AR3" s="148"/>
      <c r="AS3" s="151"/>
      <c r="AT3" s="188"/>
    </row>
    <row r="4" spans="2:46" ht="19.5" customHeight="1">
      <c r="B4" s="216" t="s">
        <v>23</v>
      </c>
      <c r="C4" s="196"/>
      <c r="D4" s="24"/>
      <c r="E4" s="194">
        <v>200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6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5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0" t="s">
        <v>56</v>
      </c>
      <c r="C6" s="221"/>
      <c r="D6" s="221"/>
      <c r="E6" s="222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20" t="s">
        <v>56</v>
      </c>
      <c r="Z6" s="221"/>
      <c r="AA6" s="221"/>
      <c r="AB6" s="222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79"/>
      <c r="O7" s="180"/>
      <c r="P7" s="180"/>
      <c r="Q7" s="180"/>
      <c r="R7" s="203" t="s">
        <v>57</v>
      </c>
      <c r="S7" s="203"/>
      <c r="T7" s="203"/>
      <c r="U7" s="148" t="s">
        <v>69</v>
      </c>
      <c r="V7" s="151"/>
      <c r="W7" s="188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79"/>
      <c r="AL7" s="180"/>
      <c r="AM7" s="180"/>
      <c r="AN7" s="180"/>
      <c r="AO7" s="242" t="s">
        <v>57</v>
      </c>
      <c r="AP7" s="242"/>
      <c r="AQ7" s="242"/>
      <c r="AR7" s="148"/>
      <c r="AS7" s="151"/>
      <c r="AT7" s="188"/>
    </row>
    <row r="8" spans="2:46" ht="16.5" customHeight="1">
      <c r="B8" s="216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9"/>
      <c r="O8" s="180"/>
      <c r="P8" s="180"/>
      <c r="Q8" s="180"/>
      <c r="R8" s="212" t="s">
        <v>58</v>
      </c>
      <c r="S8" s="212"/>
      <c r="T8" s="212"/>
      <c r="U8" s="148"/>
      <c r="V8" s="151"/>
      <c r="W8" s="188"/>
      <c r="Y8" s="216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9"/>
      <c r="AL8" s="180"/>
      <c r="AM8" s="180"/>
      <c r="AN8" s="180"/>
      <c r="AO8" s="242" t="s">
        <v>58</v>
      </c>
      <c r="AP8" s="242"/>
      <c r="AQ8" s="242"/>
      <c r="AR8" s="148"/>
      <c r="AS8" s="151"/>
      <c r="AT8" s="188"/>
    </row>
    <row r="9" spans="2:46" ht="16.5" customHeight="1" thickBot="1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4" t="s">
        <v>17</v>
      </c>
      <c r="O10" s="185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4" t="s">
        <v>19</v>
      </c>
      <c r="V10" s="157" t="s">
        <v>28</v>
      </c>
      <c r="W10" s="181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4" t="s">
        <v>17</v>
      </c>
      <c r="AL10" s="185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43" t="s">
        <v>19</v>
      </c>
      <c r="AS10" s="157" t="s">
        <v>28</v>
      </c>
      <c r="AT10" s="181" t="s">
        <v>29</v>
      </c>
    </row>
    <row r="11" spans="2:46" ht="30.75" customHeight="1" thickBot="1">
      <c r="B11" s="156"/>
      <c r="C11" s="158"/>
      <c r="D11" s="183"/>
      <c r="E11" s="183"/>
      <c r="F11" s="158"/>
      <c r="G11" s="183"/>
      <c r="H11" s="160"/>
      <c r="I11" s="160"/>
      <c r="J11" s="160"/>
      <c r="K11" s="160"/>
      <c r="L11" s="160"/>
      <c r="M11" s="160"/>
      <c r="N11" s="186"/>
      <c r="O11" s="187"/>
      <c r="P11" s="171"/>
      <c r="Q11" s="171"/>
      <c r="R11" s="171"/>
      <c r="S11" s="171"/>
      <c r="T11" s="171"/>
      <c r="U11" s="205"/>
      <c r="V11" s="206"/>
      <c r="W11" s="182"/>
      <c r="Y11" s="156"/>
      <c r="Z11" s="158"/>
      <c r="AA11" s="183"/>
      <c r="AB11" s="183"/>
      <c r="AC11" s="158"/>
      <c r="AD11" s="183"/>
      <c r="AE11" s="160"/>
      <c r="AF11" s="160"/>
      <c r="AG11" s="160"/>
      <c r="AH11" s="160"/>
      <c r="AI11" s="160"/>
      <c r="AJ11" s="160"/>
      <c r="AK11" s="186"/>
      <c r="AL11" s="187"/>
      <c r="AM11" s="171"/>
      <c r="AN11" s="171"/>
      <c r="AO11" s="171"/>
      <c r="AP11" s="171"/>
      <c r="AQ11" s="171"/>
      <c r="AR11" s="244"/>
      <c r="AS11" s="206"/>
      <c r="AT11" s="182"/>
    </row>
    <row r="12" spans="2:46" ht="15" customHeight="1">
      <c r="B12" s="167" t="s">
        <v>70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200</v>
      </c>
      <c r="L12" s="172" t="s">
        <v>55</v>
      </c>
      <c r="M12" s="173"/>
      <c r="N12" s="174" t="s">
        <v>68</v>
      </c>
      <c r="O12" s="175"/>
      <c r="P12" s="70"/>
      <c r="Q12" s="70"/>
      <c r="R12" s="70" t="s">
        <v>62</v>
      </c>
      <c r="S12" s="71"/>
      <c r="T12" s="72">
        <v>4</v>
      </c>
      <c r="U12" s="72">
        <v>4</v>
      </c>
      <c r="V12" s="54">
        <f>SUM(F13:F23)</f>
        <v>0</v>
      </c>
      <c r="W12" s="55" t="e">
        <f>U12/V12</f>
        <v>#DIV/0!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42018</v>
      </c>
      <c r="C13" s="30" t="s">
        <v>71</v>
      </c>
      <c r="D13" s="30"/>
      <c r="E13" s="30">
        <v>8</v>
      </c>
      <c r="F13" s="80">
        <v>0</v>
      </c>
      <c r="G13" s="32">
        <v>38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38</v>
      </c>
      <c r="K13" s="6">
        <f>E$4-J13</f>
        <v>162</v>
      </c>
      <c r="L13" s="7">
        <f t="shared" ref="L13:L23" si="1">IF(G13="",0,$T$12*(I13-F13-Q13))</f>
        <v>32</v>
      </c>
      <c r="M13" s="4">
        <f>G13</f>
        <v>38</v>
      </c>
      <c r="N13" s="109">
        <f>IF(L13=0,"",(M13/L13))</f>
        <v>1.1875</v>
      </c>
      <c r="O13" s="110"/>
      <c r="P13" s="33"/>
      <c r="Q13" s="30">
        <v>0</v>
      </c>
      <c r="R13" s="30">
        <v>0</v>
      </c>
      <c r="S13" s="30">
        <v>0</v>
      </c>
      <c r="T13" s="239"/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42018</v>
      </c>
      <c r="C14" s="30" t="s">
        <v>72</v>
      </c>
      <c r="D14" s="30"/>
      <c r="E14" s="30">
        <v>7</v>
      </c>
      <c r="F14" s="81">
        <v>0</v>
      </c>
      <c r="G14" s="32">
        <v>31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69</v>
      </c>
      <c r="K14" s="6">
        <f>E$4-J14</f>
        <v>131</v>
      </c>
      <c r="L14" s="7">
        <f t="shared" si="1"/>
        <v>28</v>
      </c>
      <c r="M14" s="4">
        <f t="shared" ref="M14:M23" si="4">G14</f>
        <v>31</v>
      </c>
      <c r="N14" s="109">
        <f t="shared" ref="N14:N23" si="5">IF(L14=0,"",(M14/L14))</f>
        <v>1.1071428571428572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42019</v>
      </c>
      <c r="C15" s="30" t="s">
        <v>73</v>
      </c>
      <c r="D15" s="30"/>
      <c r="E15" s="30">
        <v>8</v>
      </c>
      <c r="F15" s="81">
        <v>0</v>
      </c>
      <c r="G15" s="32">
        <v>36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105</v>
      </c>
      <c r="K15" s="6">
        <f>E$4-J15</f>
        <v>95</v>
      </c>
      <c r="L15" s="7">
        <f t="shared" si="1"/>
        <v>32</v>
      </c>
      <c r="M15" s="4">
        <f t="shared" si="4"/>
        <v>36</v>
      </c>
      <c r="N15" s="109">
        <f t="shared" si="5"/>
        <v>1.125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42019</v>
      </c>
      <c r="C16" s="35" t="s">
        <v>71</v>
      </c>
      <c r="D16" s="50"/>
      <c r="E16" s="50">
        <v>8</v>
      </c>
      <c r="F16" s="82">
        <v>0</v>
      </c>
      <c r="G16" s="10">
        <v>38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143</v>
      </c>
      <c r="K16" s="6">
        <f t="shared" ref="K16:K24" si="8">E$4-J16</f>
        <v>57</v>
      </c>
      <c r="L16" s="7">
        <f t="shared" si="1"/>
        <v>32</v>
      </c>
      <c r="M16" s="4">
        <f t="shared" si="4"/>
        <v>38</v>
      </c>
      <c r="N16" s="109">
        <f t="shared" si="5"/>
        <v>1.1875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42019</v>
      </c>
      <c r="C17" s="35" t="s">
        <v>72</v>
      </c>
      <c r="D17" s="61"/>
      <c r="E17" s="61">
        <v>8</v>
      </c>
      <c r="F17" s="82">
        <v>0</v>
      </c>
      <c r="G17" s="10">
        <v>38</v>
      </c>
      <c r="H17" s="4"/>
      <c r="I17" s="5">
        <f t="shared" ref="I17" si="10">IF(G17="","",(SUM(E17+F17+Q17)))</f>
        <v>8</v>
      </c>
      <c r="J17" s="6">
        <f>SUM(G$12:G17)</f>
        <v>181</v>
      </c>
      <c r="K17" s="6">
        <f t="shared" ref="K17" si="11">E$4-J17</f>
        <v>19</v>
      </c>
      <c r="L17" s="7">
        <f t="shared" ref="L17" si="12">IF(G17="",0,$T$12*(I17-F17-Q17))</f>
        <v>32</v>
      </c>
      <c r="M17" s="4">
        <f t="shared" ref="M17" si="13">G17</f>
        <v>38</v>
      </c>
      <c r="N17" s="109">
        <f t="shared" ref="N17" si="14">IF(L17=0,"",(M17/L17))</f>
        <v>1.1875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42020</v>
      </c>
      <c r="C18" s="59" t="s">
        <v>73</v>
      </c>
      <c r="D18" s="61"/>
      <c r="E18" s="61">
        <v>1.5</v>
      </c>
      <c r="F18" s="82">
        <v>0</v>
      </c>
      <c r="G18" s="10">
        <v>11</v>
      </c>
      <c r="H18" s="4"/>
      <c r="I18" s="5">
        <f t="shared" ref="I18:I20" si="16">IF(G18="","",(SUM(E18+F18+Q18)))</f>
        <v>1.5</v>
      </c>
      <c r="J18" s="6">
        <f>SUM(G$12:G18)</f>
        <v>192</v>
      </c>
      <c r="K18" s="6">
        <f t="shared" ref="K18:K20" si="17">E$4-J18</f>
        <v>8</v>
      </c>
      <c r="L18" s="7">
        <f t="shared" ref="L18:L20" si="18">IF(G18="",0,$T$12*(I18-F18-Q18))</f>
        <v>6</v>
      </c>
      <c r="M18" s="4">
        <f t="shared" ref="M18:M20" si="19">G18</f>
        <v>11</v>
      </c>
      <c r="N18" s="109">
        <f t="shared" ref="N18:N20" si="20">IF(L18=0,"",(M18/L18))</f>
        <v>1.8333333333333333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42020</v>
      </c>
      <c r="C19" s="59" t="s">
        <v>72</v>
      </c>
      <c r="D19" s="61"/>
      <c r="E19" s="61">
        <v>5</v>
      </c>
      <c r="F19" s="82">
        <v>0</v>
      </c>
      <c r="G19" s="10">
        <v>25</v>
      </c>
      <c r="H19" s="4"/>
      <c r="I19" s="5">
        <f t="shared" si="16"/>
        <v>5</v>
      </c>
      <c r="J19" s="6">
        <f>SUM(G$12:G19)</f>
        <v>217</v>
      </c>
      <c r="K19" s="6">
        <f t="shared" si="17"/>
        <v>-17</v>
      </c>
      <c r="L19" s="7">
        <f t="shared" si="18"/>
        <v>20</v>
      </c>
      <c r="M19" s="4">
        <f t="shared" si="19"/>
        <v>25</v>
      </c>
      <c r="N19" s="109">
        <f t="shared" si="20"/>
        <v>1.25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42021</v>
      </c>
      <c r="C20" s="59" t="s">
        <v>71</v>
      </c>
      <c r="D20" s="61"/>
      <c r="E20" s="61">
        <v>3</v>
      </c>
      <c r="F20" s="82">
        <v>0</v>
      </c>
      <c r="G20" s="10">
        <v>15</v>
      </c>
      <c r="H20" s="4"/>
      <c r="I20" s="5">
        <f t="shared" si="16"/>
        <v>3</v>
      </c>
      <c r="J20" s="6">
        <f>SUM(G$12:G20)</f>
        <v>232</v>
      </c>
      <c r="K20" s="6">
        <f t="shared" si="17"/>
        <v>-32</v>
      </c>
      <c r="L20" s="7">
        <f t="shared" si="18"/>
        <v>12</v>
      </c>
      <c r="M20" s="4">
        <f t="shared" si="19"/>
        <v>15</v>
      </c>
      <c r="N20" s="109">
        <f t="shared" si="20"/>
        <v>1.25</v>
      </c>
      <c r="O20" s="11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42021</v>
      </c>
      <c r="C21" s="36" t="s">
        <v>72</v>
      </c>
      <c r="D21" s="50"/>
      <c r="E21" s="50">
        <v>4.5</v>
      </c>
      <c r="F21" s="82">
        <v>0</v>
      </c>
      <c r="G21" s="10">
        <v>25</v>
      </c>
      <c r="H21" s="4" t="e">
        <f>IF(G21="","",(IF(#REF!=0,"",(#REF!*G21*#REF!))))</f>
        <v>#REF!</v>
      </c>
      <c r="I21" s="5">
        <f t="shared" si="0"/>
        <v>4.5</v>
      </c>
      <c r="J21" s="6">
        <f>SUM(G$12:G21)</f>
        <v>257</v>
      </c>
      <c r="K21" s="6">
        <f t="shared" si="8"/>
        <v>-57</v>
      </c>
      <c r="L21" s="7">
        <f t="shared" si="1"/>
        <v>18</v>
      </c>
      <c r="M21" s="4">
        <f t="shared" si="4"/>
        <v>25</v>
      </c>
      <c r="N21" s="109">
        <f t="shared" si="5"/>
        <v>1.3888888888888888</v>
      </c>
      <c r="O21" s="110"/>
      <c r="P21" s="33"/>
      <c r="Q21" s="8">
        <v>0</v>
      </c>
      <c r="R21" s="8">
        <v>0</v>
      </c>
      <c r="S21" s="8">
        <v>0</v>
      </c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>
        <v>42023</v>
      </c>
      <c r="C22" s="60" t="s">
        <v>73</v>
      </c>
      <c r="D22" s="50"/>
      <c r="E22" s="50">
        <v>8</v>
      </c>
      <c r="F22" s="82">
        <v>0</v>
      </c>
      <c r="G22" s="10">
        <v>34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291</v>
      </c>
      <c r="K22" s="6">
        <f t="shared" si="8"/>
        <v>-91</v>
      </c>
      <c r="L22" s="7">
        <f t="shared" si="1"/>
        <v>32</v>
      </c>
      <c r="M22" s="4">
        <f t="shared" si="4"/>
        <v>34</v>
      </c>
      <c r="N22" s="109">
        <f t="shared" si="5"/>
        <v>1.0625</v>
      </c>
      <c r="O22" s="110"/>
      <c r="P22" s="33"/>
      <c r="Q22" s="8">
        <v>0</v>
      </c>
      <c r="R22" s="8">
        <v>0</v>
      </c>
      <c r="S22" s="8">
        <v>0</v>
      </c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291</v>
      </c>
      <c r="K23" s="6">
        <f t="shared" si="8"/>
        <v>-91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6" t="s">
        <v>20</v>
      </c>
      <c r="C24" s="127"/>
      <c r="D24" s="52"/>
      <c r="E24" s="62">
        <f>SUM(E13:E23)</f>
        <v>61</v>
      </c>
      <c r="F24" s="62">
        <f>SUM(F13:F23)</f>
        <v>0</v>
      </c>
      <c r="G24" s="62">
        <f>SUM(G13:G23)</f>
        <v>291</v>
      </c>
      <c r="H24" s="84"/>
      <c r="I24" s="62">
        <f t="shared" si="0"/>
        <v>61</v>
      </c>
      <c r="J24" s="85">
        <f>J23</f>
        <v>291</v>
      </c>
      <c r="K24" s="85">
        <f t="shared" si="8"/>
        <v>-91</v>
      </c>
      <c r="L24" s="86">
        <f>SUM(L13:L23)</f>
        <v>244</v>
      </c>
      <c r="M24" s="84">
        <f>SUM(M13:M23)</f>
        <v>291</v>
      </c>
      <c r="N24" s="124">
        <f>SUM(M24/L24)</f>
        <v>1.1926229508196722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.75" thickBot="1">
      <c r="B25" s="164" t="s">
        <v>64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7" t="s">
        <v>65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2" t="s">
        <v>55</v>
      </c>
      <c r="M26" s="173"/>
      <c r="N26" s="172"/>
      <c r="O26" s="176"/>
      <c r="P26" s="70"/>
      <c r="Q26" s="70"/>
      <c r="R26" s="70" t="s">
        <v>63</v>
      </c>
      <c r="S26" s="71"/>
      <c r="T26" s="73"/>
      <c r="U26" s="74">
        <v>3</v>
      </c>
      <c r="V26" s="56">
        <f>SUM(F27:F37)</f>
        <v>1</v>
      </c>
      <c r="W26" s="57">
        <f>U26/V26</f>
        <v>3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42019</v>
      </c>
      <c r="C27" s="60" t="s">
        <v>72</v>
      </c>
      <c r="D27" s="8"/>
      <c r="E27" s="30">
        <v>3</v>
      </c>
      <c r="F27" s="31">
        <v>1</v>
      </c>
      <c r="G27" s="32">
        <v>28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28</v>
      </c>
      <c r="K27" s="6">
        <f>E$4-J27</f>
        <v>172</v>
      </c>
      <c r="L27" s="7">
        <f t="shared" ref="L27:L37" si="24">IF(G27="",0,T$26*(I27-F27-Q27))</f>
        <v>0</v>
      </c>
      <c r="M27" s="4">
        <f>G27</f>
        <v>28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111"/>
      <c r="U27" s="112"/>
      <c r="V27" s="112"/>
      <c r="W27" s="11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111"/>
      <c r="AR27" s="112"/>
      <c r="AS27" s="112"/>
      <c r="AT27" s="113"/>
    </row>
    <row r="28" spans="2:46" ht="15" customHeight="1">
      <c r="B28" s="9">
        <v>42020</v>
      </c>
      <c r="C28" s="60" t="s">
        <v>73</v>
      </c>
      <c r="D28" s="8"/>
      <c r="E28" s="30">
        <v>5</v>
      </c>
      <c r="F28" s="34">
        <v>0</v>
      </c>
      <c r="G28" s="32">
        <v>48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76</v>
      </c>
      <c r="K28" s="6">
        <f>E$4-J28</f>
        <v>124</v>
      </c>
      <c r="L28" s="7">
        <f t="shared" si="24"/>
        <v>0</v>
      </c>
      <c r="M28" s="4">
        <f t="shared" ref="M28:M37" si="27">G28</f>
        <v>48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>
        <v>42020</v>
      </c>
      <c r="C29" s="60" t="s">
        <v>72</v>
      </c>
      <c r="D29" s="58"/>
      <c r="E29" s="58">
        <v>3.5</v>
      </c>
      <c r="F29" s="58">
        <v>0</v>
      </c>
      <c r="G29" s="10">
        <v>32</v>
      </c>
      <c r="H29" s="4"/>
      <c r="I29" s="7">
        <f t="shared" ref="I29:I31" si="31">IF(G29="","",(SUM(E29+F29+Q29)))</f>
        <v>3.5</v>
      </c>
      <c r="J29" s="6">
        <f>SUM(G$26:G29)</f>
        <v>108</v>
      </c>
      <c r="K29" s="6">
        <f t="shared" ref="K29:K31" si="32">E$4-J29</f>
        <v>92</v>
      </c>
      <c r="L29" s="7">
        <f t="shared" ref="L29:L31" si="33">IF(G29="",0,T$26*(I29-F29-Q29))</f>
        <v>0</v>
      </c>
      <c r="M29" s="4">
        <f t="shared" ref="M29:M31" si="34">G29</f>
        <v>32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11" t="s">
        <v>78</v>
      </c>
      <c r="U29" s="112"/>
      <c r="V29" s="112"/>
      <c r="W29" s="113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108</v>
      </c>
      <c r="K30" s="6">
        <f t="shared" si="32"/>
        <v>92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14" t="s">
        <v>79</v>
      </c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108</v>
      </c>
      <c r="K31" s="6">
        <f t="shared" si="32"/>
        <v>92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108</v>
      </c>
      <c r="K32" s="6">
        <f t="shared" ref="K32" si="39">E$4-J32</f>
        <v>92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108</v>
      </c>
      <c r="K33" s="6">
        <f>E$4-J33</f>
        <v>92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108</v>
      </c>
      <c r="K34" s="6">
        <f t="shared" ref="K34:K38" si="45">E$4-J34</f>
        <v>92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108</v>
      </c>
      <c r="K35" s="6">
        <f t="shared" si="45"/>
        <v>92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108</v>
      </c>
      <c r="K36" s="6">
        <f t="shared" si="45"/>
        <v>92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108</v>
      </c>
      <c r="K37" s="6">
        <f t="shared" si="45"/>
        <v>92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6" t="s">
        <v>20</v>
      </c>
      <c r="C38" s="127"/>
      <c r="D38" s="53"/>
      <c r="E38" s="63">
        <f t="shared" ref="E38:F38" si="47">SUM(E27:E37)</f>
        <v>11.5</v>
      </c>
      <c r="F38" s="63">
        <f t="shared" si="47"/>
        <v>1</v>
      </c>
      <c r="G38" s="63">
        <f>SUM(G27:G37)</f>
        <v>108</v>
      </c>
      <c r="H38" s="84"/>
      <c r="I38" s="86">
        <f t="shared" ref="I38" si="48">IF(G38="","",(SUM(E38+F38+Q38)))</f>
        <v>12.5</v>
      </c>
      <c r="J38" s="85">
        <f>J37</f>
        <v>108</v>
      </c>
      <c r="K38" s="85">
        <f t="shared" si="45"/>
        <v>92</v>
      </c>
      <c r="L38" s="86">
        <f>SUM(L27:L37)</f>
        <v>0</v>
      </c>
      <c r="M38" s="84">
        <f>SUM(M27:M37)</f>
        <v>108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.75" thickBot="1">
      <c r="B39" s="131" t="s">
        <v>66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3</v>
      </c>
      <c r="W40" s="57">
        <f>U40/V40</f>
        <v>0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42033</v>
      </c>
      <c r="C41" s="37" t="s">
        <v>71</v>
      </c>
      <c r="D41" s="30"/>
      <c r="E41" s="30">
        <v>2.5</v>
      </c>
      <c r="F41" s="31">
        <v>3</v>
      </c>
      <c r="G41" s="32">
        <v>24</v>
      </c>
      <c r="H41" s="4" t="e">
        <f>IF(G41="","",(IF(#REF!=0,"",(#REF!*G41*#REF!))))</f>
        <v>#REF!</v>
      </c>
      <c r="I41" s="5">
        <f t="shared" ref="I41:I51" si="51">IF(G41="","",(SUM(E41+F41+Q41)))</f>
        <v>5.5</v>
      </c>
      <c r="J41" s="6">
        <f>SUM(G$40:G41)</f>
        <v>24</v>
      </c>
      <c r="K41" s="6">
        <f>E$4-J41</f>
        <v>176</v>
      </c>
      <c r="L41" s="7">
        <f t="shared" ref="L41:L51" si="52">IF(G41="",0,T$26*(I41-F41-Q41))</f>
        <v>0</v>
      </c>
      <c r="M41" s="4">
        <f>G41</f>
        <v>24</v>
      </c>
      <c r="N41" s="109" t="str">
        <f>IF(L41=0,"",(M41/L41))</f>
        <v/>
      </c>
      <c r="O41" s="110"/>
      <c r="P41" s="33"/>
      <c r="Q41" s="30">
        <v>0</v>
      </c>
      <c r="R41" s="30">
        <v>0</v>
      </c>
      <c r="S41" s="30">
        <v>0</v>
      </c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>
        <v>42033</v>
      </c>
      <c r="C42" s="37" t="s">
        <v>80</v>
      </c>
      <c r="D42" s="30"/>
      <c r="E42" s="30">
        <v>2</v>
      </c>
      <c r="F42" s="34">
        <v>0</v>
      </c>
      <c r="G42" s="32">
        <v>16</v>
      </c>
      <c r="H42" s="4" t="e">
        <f>IF(G42="","",(IF(#REF!=0,"",(#REF!*G42*#REF!))))</f>
        <v>#REF!</v>
      </c>
      <c r="I42" s="5">
        <f t="shared" si="51"/>
        <v>2</v>
      </c>
      <c r="J42" s="6">
        <f>SUM(G$40:G42)</f>
        <v>40</v>
      </c>
      <c r="K42" s="6">
        <f>E$4-J42</f>
        <v>160</v>
      </c>
      <c r="L42" s="7">
        <f t="shared" si="52"/>
        <v>0</v>
      </c>
      <c r="M42" s="4">
        <f t="shared" ref="M42:M51" si="55">G42</f>
        <v>16</v>
      </c>
      <c r="N42" s="109" t="str">
        <f t="shared" ref="N42:N51" si="56">IF(L42=0,"",(M42/L42))</f>
        <v/>
      </c>
      <c r="O42" s="110"/>
      <c r="P42" s="33"/>
      <c r="Q42" s="30">
        <v>0</v>
      </c>
      <c r="R42" s="30">
        <v>0</v>
      </c>
      <c r="S42" s="30">
        <v>0</v>
      </c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>
        <v>42034</v>
      </c>
      <c r="C43" s="37" t="s">
        <v>73</v>
      </c>
      <c r="D43" s="30"/>
      <c r="E43" s="30">
        <v>6.5</v>
      </c>
      <c r="F43" s="30">
        <v>0</v>
      </c>
      <c r="G43" s="32">
        <v>57</v>
      </c>
      <c r="H43" s="4"/>
      <c r="I43" s="5">
        <f t="shared" ref="I43:I45" si="59">IF(G43="","",(SUM(E43+F43+Q43)))</f>
        <v>6.5</v>
      </c>
      <c r="J43" s="6">
        <f>SUM(G$40:G43)</f>
        <v>97</v>
      </c>
      <c r="K43" s="6">
        <f t="shared" ref="K43:K45" si="60">E$4-J43</f>
        <v>103</v>
      </c>
      <c r="L43" s="7">
        <f t="shared" ref="L43:L45" si="61">IF(G43="",0,T$26*(I43-F43-Q43))</f>
        <v>0</v>
      </c>
      <c r="M43" s="4">
        <f t="shared" ref="M43:M45" si="62">G43</f>
        <v>57</v>
      </c>
      <c r="N43" s="109" t="str">
        <f t="shared" ref="N43:N45" si="63">IF(L43=0,"",(M43/L43))</f>
        <v/>
      </c>
      <c r="O43" s="110"/>
      <c r="P43" s="33"/>
      <c r="Q43" s="30">
        <v>0</v>
      </c>
      <c r="R43" s="30">
        <v>0</v>
      </c>
      <c r="S43" s="30">
        <v>0</v>
      </c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>
        <v>42034</v>
      </c>
      <c r="C44" s="37" t="s">
        <v>71</v>
      </c>
      <c r="D44" s="30"/>
      <c r="E44" s="30">
        <v>4</v>
      </c>
      <c r="F44" s="30">
        <v>0</v>
      </c>
      <c r="G44" s="32">
        <v>33</v>
      </c>
      <c r="H44" s="4"/>
      <c r="I44" s="5">
        <f t="shared" si="59"/>
        <v>4</v>
      </c>
      <c r="J44" s="6">
        <f>SUM(G$40:G44)</f>
        <v>130</v>
      </c>
      <c r="K44" s="6">
        <f t="shared" si="60"/>
        <v>70</v>
      </c>
      <c r="L44" s="7">
        <f t="shared" si="61"/>
        <v>0</v>
      </c>
      <c r="M44" s="4">
        <f t="shared" si="62"/>
        <v>33</v>
      </c>
      <c r="N44" s="109" t="str">
        <f t="shared" si="63"/>
        <v/>
      </c>
      <c r="O44" s="110"/>
      <c r="P44" s="33"/>
      <c r="Q44" s="30">
        <v>0</v>
      </c>
      <c r="R44" s="30">
        <v>0</v>
      </c>
      <c r="S44" s="30">
        <v>0</v>
      </c>
      <c r="T44" s="249" t="s">
        <v>78</v>
      </c>
      <c r="U44" s="250"/>
      <c r="V44" s="250"/>
      <c r="W44" s="25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130</v>
      </c>
      <c r="K45" s="6">
        <f t="shared" si="60"/>
        <v>70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5" t="s">
        <v>79</v>
      </c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130</v>
      </c>
      <c r="K46" s="6">
        <f>E$4-J46</f>
        <v>70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130</v>
      </c>
      <c r="K47" s="6">
        <f t="shared" ref="K47:K52" si="67">E$4-J47</f>
        <v>70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130</v>
      </c>
      <c r="K48" s="6">
        <f t="shared" ref="K48" si="69">E$4-J48</f>
        <v>70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130</v>
      </c>
      <c r="K49" s="6">
        <f t="shared" si="67"/>
        <v>70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130</v>
      </c>
      <c r="K50" s="6">
        <f t="shared" si="67"/>
        <v>70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130</v>
      </c>
      <c r="K51" s="6">
        <f t="shared" si="67"/>
        <v>70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6" t="s">
        <v>20</v>
      </c>
      <c r="C52" s="127"/>
      <c r="D52" s="53"/>
      <c r="E52" s="63">
        <f>SUM(E41:E51)</f>
        <v>15</v>
      </c>
      <c r="F52" s="63">
        <f>SUM(F41:F51)</f>
        <v>3</v>
      </c>
      <c r="G52" s="63">
        <f>SUM(G41:G51)</f>
        <v>130</v>
      </c>
      <c r="H52" s="84" t="e">
        <f>IF(G52="","",(IF(#REF!=0,"",(#REF!*G52*#REF!))))</f>
        <v>#REF!</v>
      </c>
      <c r="I52" s="86">
        <f t="shared" ref="I52" si="73">IF(G52="","",(SUM(E52+F52+Q52)))</f>
        <v>18</v>
      </c>
      <c r="J52" s="85">
        <f>J51</f>
        <v>130</v>
      </c>
      <c r="K52" s="85">
        <f t="shared" si="67"/>
        <v>70</v>
      </c>
      <c r="L52" s="86">
        <f>SUM(L41:L51)</f>
        <v>0</v>
      </c>
      <c r="M52" s="84">
        <f>SUM(M41:M51)</f>
        <v>130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>
      <c r="B56" s="136" t="s">
        <v>51</v>
      </c>
      <c r="C56" s="137"/>
      <c r="D56" s="137"/>
      <c r="E56" s="137"/>
      <c r="F56" s="128">
        <v>255</v>
      </c>
      <c r="G56" s="129"/>
      <c r="H56" s="2"/>
      <c r="I56" s="43">
        <v>1</v>
      </c>
      <c r="J56" s="114" t="s">
        <v>43</v>
      </c>
      <c r="K56" s="142"/>
      <c r="L56" s="44">
        <f>SUMIF($R$13:$R$23,1,$Q$13:$Q$50)+SUMIF($R$27:$R$37,1,$Q$27:$Q$37)+SUMIF($R$41:$R$51,1,$Q$41:$Q$51)</f>
        <v>0</v>
      </c>
      <c r="M56" s="145">
        <v>42019</v>
      </c>
      <c r="N56" s="145"/>
      <c r="O56" s="235">
        <v>0.78472222222222221</v>
      </c>
      <c r="P56" s="119"/>
      <c r="Q56" s="119"/>
      <c r="R56" s="118" t="s">
        <v>75</v>
      </c>
      <c r="S56" s="119"/>
      <c r="T56" s="118" t="s">
        <v>76</v>
      </c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114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5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3" t="s">
        <v>14</v>
      </c>
      <c r="K57" s="142"/>
      <c r="L57" s="44">
        <f>SUMIF($R$13:$R$23,2,$Q$13:$Q$50)+SUMIF($R$27:$R$37,2,$Q$27:$Q$37)+SUMIF($R$41:$R$51,2,$Q$41:$Q$51)</f>
        <v>0</v>
      </c>
      <c r="M57" s="145">
        <v>42020</v>
      </c>
      <c r="N57" s="145"/>
      <c r="O57" s="235">
        <v>0.67708333333333337</v>
      </c>
      <c r="P57" s="119"/>
      <c r="Q57" s="119"/>
      <c r="R57" s="118" t="s">
        <v>75</v>
      </c>
      <c r="S57" s="119"/>
      <c r="T57" s="118" t="s">
        <v>76</v>
      </c>
      <c r="U57" s="119"/>
      <c r="V57" s="118" t="s">
        <v>77</v>
      </c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3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36" t="s">
        <v>49</v>
      </c>
      <c r="C58" s="137"/>
      <c r="D58" s="137"/>
      <c r="E58" s="137"/>
      <c r="F58" s="128">
        <f>G52</f>
        <v>130</v>
      </c>
      <c r="G58" s="129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>
      <c r="B59" s="138" t="s">
        <v>48</v>
      </c>
      <c r="C59" s="139"/>
      <c r="D59" s="139"/>
      <c r="E59" s="139"/>
      <c r="F59" s="128">
        <f>G38</f>
        <v>108</v>
      </c>
      <c r="G59" s="129"/>
      <c r="H59" s="2"/>
      <c r="I59" s="43">
        <v>4</v>
      </c>
      <c r="J59" s="103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3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291</v>
      </c>
      <c r="G60" s="229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2015-02-07T17:10:51Z</dcterms:modified>
</cp:coreProperties>
</file>