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N16" s="1"/>
  <c r="H16"/>
  <c r="I15"/>
  <c r="L15" s="1"/>
  <c r="N15" s="1"/>
  <c r="H15"/>
  <c r="I14"/>
  <c r="H14"/>
  <c r="I13"/>
  <c r="L13" s="1"/>
  <c r="N13" s="1"/>
  <c r="H13"/>
  <c r="L41" l="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<sst xmlns="http://schemas.openxmlformats.org/spreadsheetml/2006/main" count="155" uniqueCount="78">
  <si>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</si>
  <si>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</si>
  <si>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</si>
  <si>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</si>
  <si>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</si>
  <si>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</si>
  <si>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</si>
  <si>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</si>
  <si>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</si>
  <si>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</si>
  <si>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</si>
  <si>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</si>
  <si>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</si>
  <si>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</si>
  <si>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</si>
  <si>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</si>
  <si>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</si>
  <si>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</si>
  <si>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</si>
  <si>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</si>
  <si>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</si>
  <si>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</si>
  <si>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</si>
  <si>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</si>
  <si>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</si>
  <si>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</si>
  <si>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</si>
  <si>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</si>
  <si>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</si>
  <si>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</si>
  <si>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</si>
  <si>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</si>
  <si>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</si>
  <si>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</si>
  <si>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</si>
  <si>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</si>
  <si>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</si>
  <si>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</si>
  <si>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</si>
  <si>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</si>
  <si>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</si>
  <si>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</si>
  <si>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</si>
  <si>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</si>
  <si>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</si>
  <si>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</si>
  <si>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</si>
  <si>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</si>
  <si>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</si>
  <si>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</si>
  <si>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</si>
  <si>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</si>
  <si>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</si>
  <si>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</si>
  <si>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</si>
  <si>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</si>
  <si>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</si>
  <si>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</si>
  <si>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</si>
  <si>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</si>
  <si>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</si>
  <si>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P1212001-10</t>
  </si>
  <si>
    <t>A</t>
  </si>
  <si>
    <t>B</t>
  </si>
  <si>
    <t>Routing:        OP "B" AT HARDING</t>
  </si>
  <si>
    <t>Machine #   OKUMA</t>
  </si>
  <si>
    <t>Machine # HARDING</t>
  </si>
  <si>
    <t>Routing:  PACK DEPT</t>
  </si>
  <si>
    <t>A02002-0060</t>
  </si>
  <si>
    <t>11M 37 SEC</t>
  </si>
  <si>
    <t>MR 10/20/14</t>
  </si>
  <si>
    <t xml:space="preserve">A </t>
  </si>
  <si>
    <t>BA</t>
  </si>
  <si>
    <t>BJ</t>
  </si>
  <si>
    <t>GH</t>
  </si>
  <si>
    <t>JOB OUT</t>
  </si>
  <si>
    <t>NO PARTS AT MACH-MR</t>
  </si>
  <si>
    <t>JO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</si>
</sst>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8" fillId="9" borderId="21" xfId="0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25" zoomScale="90" zoomScaleNormal="90" workbookViewId="0">
      <selection activeCell="G49" sqref="G4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71</v>
      </c>
      <c r="M2" s="22"/>
      <c r="N2" s="22"/>
      <c r="O2" s="22"/>
      <c r="P2" s="22"/>
      <c r="Q2" s="22"/>
      <c r="R2" s="229" t="s">
        <v>45</v>
      </c>
      <c r="S2" s="207"/>
      <c r="T2" s="208"/>
      <c r="U2" s="203">
        <v>2861433</v>
      </c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363991</v>
      </c>
      <c r="F3" s="226"/>
      <c r="G3" s="227"/>
      <c r="H3" s="22"/>
      <c r="I3" s="25"/>
      <c r="J3" s="203" t="s">
        <v>25</v>
      </c>
      <c r="K3" s="228"/>
      <c r="L3" s="203" t="s">
        <v>68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200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39" t="s">
        <v>57</v>
      </c>
      <c r="S7" s="239"/>
      <c r="T7" s="239"/>
      <c r="U7" s="203" t="s">
        <v>70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42" t="s">
        <v>58</v>
      </c>
      <c r="S8" s="242"/>
      <c r="T8" s="24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40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41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65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200</v>
      </c>
      <c r="L12" s="153" t="s">
        <v>55</v>
      </c>
      <c r="M12" s="154"/>
      <c r="N12" s="249" t="s">
        <v>69</v>
      </c>
      <c r="O12" s="250"/>
      <c r="P12" s="70"/>
      <c r="Q12" s="70"/>
      <c r="R12" s="70" t="s">
        <v>62</v>
      </c>
      <c r="S12" s="71"/>
      <c r="T12" s="72">
        <v>4</v>
      </c>
      <c r="U12" s="72">
        <v>4</v>
      </c>
      <c r="V12" s="54">
        <f>SUM(F13:F23)</f>
        <v>3</v>
      </c>
      <c r="W12" s="55">
        <f>U12/V12</f>
        <v>1.3333333333333333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42069</v>
      </c>
      <c r="C13" s="30" t="s">
        <v>72</v>
      </c>
      <c r="D13" s="30"/>
      <c r="E13" s="30">
        <v>8</v>
      </c>
      <c r="F13" s="80">
        <v>3</v>
      </c>
      <c r="G13" s="32">
        <v>35</v>
      </c>
      <c r="H13" s="4" t="e">
        <f>IF(G13="","",(IF(#REF!=0,"",(#REF!*G13*#REF!))))</f>
        <v>#REF!</v>
      </c>
      <c r="I13" s="5">
        <f t="shared" ref="I13:I24" si="0">IF(G13="","",(SUM(E13+F13+Q13)))</f>
        <v>11</v>
      </c>
      <c r="J13" s="6">
        <f>SUM(G$12:G13)</f>
        <v>35</v>
      </c>
      <c r="K13" s="6">
        <f>E$4-J13</f>
        <v>165</v>
      </c>
      <c r="L13" s="7">
        <f t="shared" ref="L13:L23" si="1">IF(G13="",0,$T$12*(I13-F13-Q13))</f>
        <v>32</v>
      </c>
      <c r="M13" s="4">
        <f>G13</f>
        <v>35</v>
      </c>
      <c r="N13" s="134">
        <f>IF(L13=0,"",(M13/L13))</f>
        <v>1.09375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42071</v>
      </c>
      <c r="C14" s="30" t="s">
        <v>73</v>
      </c>
      <c r="D14" s="30"/>
      <c r="E14" s="30">
        <v>8</v>
      </c>
      <c r="F14" s="81">
        <v>0</v>
      </c>
      <c r="G14" s="32">
        <v>35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70</v>
      </c>
      <c r="K14" s="6">
        <f>E$4-J14</f>
        <v>130</v>
      </c>
      <c r="L14" s="7">
        <f t="shared" si="1"/>
        <v>32</v>
      </c>
      <c r="M14" s="4">
        <f t="shared" ref="M14:M23" si="4">G14</f>
        <v>35</v>
      </c>
      <c r="N14" s="134">
        <f t="shared" ref="N14:N23" si="5">IF(L14=0,"",(M14/L14))</f>
        <v>1.09375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42073</v>
      </c>
      <c r="C15" s="30" t="s">
        <v>74</v>
      </c>
      <c r="D15" s="30"/>
      <c r="E15" s="30">
        <v>8</v>
      </c>
      <c r="F15" s="81">
        <v>0</v>
      </c>
      <c r="G15" s="32">
        <v>33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103</v>
      </c>
      <c r="K15" s="6">
        <f>E$4-J15</f>
        <v>97</v>
      </c>
      <c r="L15" s="7">
        <f t="shared" si="1"/>
        <v>32</v>
      </c>
      <c r="M15" s="4">
        <f t="shared" si="4"/>
        <v>33</v>
      </c>
      <c r="N15" s="134">
        <f t="shared" si="5"/>
        <v>1.03125</v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>
        <v>42072</v>
      </c>
      <c r="C16" s="35" t="s">
        <v>72</v>
      </c>
      <c r="D16" s="50"/>
      <c r="E16" s="50">
        <v>8</v>
      </c>
      <c r="F16" s="82">
        <v>0</v>
      </c>
      <c r="G16" s="10">
        <v>36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139</v>
      </c>
      <c r="K16" s="6">
        <f t="shared" ref="K16:K24" si="8">E$4-J16</f>
        <v>61</v>
      </c>
      <c r="L16" s="7">
        <f t="shared" si="1"/>
        <v>32</v>
      </c>
      <c r="M16" s="4">
        <f t="shared" si="4"/>
        <v>36</v>
      </c>
      <c r="N16" s="134">
        <f t="shared" si="5"/>
        <v>1.125</v>
      </c>
      <c r="O16" s="135"/>
      <c r="P16" s="33"/>
      <c r="Q16" s="8">
        <v>0</v>
      </c>
      <c r="R16" s="8">
        <v>0</v>
      </c>
      <c r="S16" s="8">
        <v>0</v>
      </c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>
        <v>42073</v>
      </c>
      <c r="C17" s="35" t="s">
        <v>73</v>
      </c>
      <c r="D17" s="61"/>
      <c r="E17" s="61">
        <v>7</v>
      </c>
      <c r="F17" s="82">
        <v>0</v>
      </c>
      <c r="G17" s="10">
        <v>35</v>
      </c>
      <c r="H17" s="4"/>
      <c r="I17" s="5">
        <f t="shared" ref="I17" si="10">IF(G17="","",(SUM(E17+F17+Q17)))</f>
        <v>7</v>
      </c>
      <c r="J17" s="6">
        <f>SUM(G$12:G17)</f>
        <v>174</v>
      </c>
      <c r="K17" s="6">
        <f t="shared" ref="K17" si="11">E$4-J17</f>
        <v>26</v>
      </c>
      <c r="L17" s="7">
        <f t="shared" ref="L17" si="12">IF(G17="",0,$T$12*(I17-F17-Q17))</f>
        <v>28</v>
      </c>
      <c r="M17" s="4">
        <f t="shared" ref="M17" si="13">G17</f>
        <v>35</v>
      </c>
      <c r="N17" s="134">
        <f t="shared" ref="N17" si="14">IF(L17=0,"",(M17/L17))</f>
        <v>1.25</v>
      </c>
      <c r="O17" s="135"/>
      <c r="P17" s="33"/>
      <c r="Q17" s="61">
        <v>0</v>
      </c>
      <c r="R17" s="61">
        <v>0</v>
      </c>
      <c r="S17" s="61">
        <v>0</v>
      </c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>
        <v>42073</v>
      </c>
      <c r="C18" s="59" t="s">
        <v>74</v>
      </c>
      <c r="D18" s="61"/>
      <c r="E18" s="61">
        <v>7</v>
      </c>
      <c r="F18" s="82">
        <v>0</v>
      </c>
      <c r="G18" s="10">
        <v>31</v>
      </c>
      <c r="H18" s="4"/>
      <c r="I18" s="5">
        <f t="shared" ref="I18:I20" si="16">IF(G18="","",(SUM(E18+F18+Q18)))</f>
        <v>7</v>
      </c>
      <c r="J18" s="6">
        <f>SUM(G$12:G18)</f>
        <v>205</v>
      </c>
      <c r="K18" s="6">
        <f t="shared" ref="K18:K20" si="17">E$4-J18</f>
        <v>-5</v>
      </c>
      <c r="L18" s="7">
        <f t="shared" ref="L18:L20" si="18">IF(G18="",0,$T$12*(I18-F18-Q18))</f>
        <v>28</v>
      </c>
      <c r="M18" s="4">
        <f t="shared" ref="M18:M20" si="19">G18</f>
        <v>31</v>
      </c>
      <c r="N18" s="134">
        <f t="shared" ref="N18:N20" si="20">IF(L18=0,"",(M18/L18))</f>
        <v>1.1071428571428572</v>
      </c>
      <c r="O18" s="135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42073</v>
      </c>
      <c r="C19" s="59" t="s">
        <v>72</v>
      </c>
      <c r="D19" s="61"/>
      <c r="E19" s="61">
        <v>4.5</v>
      </c>
      <c r="F19" s="82">
        <v>0</v>
      </c>
      <c r="G19" s="10">
        <v>22</v>
      </c>
      <c r="H19" s="4"/>
      <c r="I19" s="5">
        <f t="shared" si="16"/>
        <v>4.5</v>
      </c>
      <c r="J19" s="6">
        <f>SUM(G$12:G19)</f>
        <v>227</v>
      </c>
      <c r="K19" s="6">
        <f t="shared" si="17"/>
        <v>-27</v>
      </c>
      <c r="L19" s="7">
        <f t="shared" si="18"/>
        <v>18</v>
      </c>
      <c r="M19" s="4">
        <f t="shared" si="19"/>
        <v>22</v>
      </c>
      <c r="N19" s="134">
        <f t="shared" si="20"/>
        <v>1.2222222222222223</v>
      </c>
      <c r="O19" s="135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227</v>
      </c>
      <c r="K20" s="6">
        <f t="shared" si="17"/>
        <v>-27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243" t="s">
        <v>75</v>
      </c>
      <c r="U20" s="244"/>
      <c r="V20" s="244"/>
      <c r="W20" s="245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227</v>
      </c>
      <c r="K21" s="6">
        <f t="shared" si="8"/>
        <v>-27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71" t="s">
        <v>76</v>
      </c>
      <c r="U21" s="172"/>
      <c r="V21" s="172"/>
      <c r="W21" s="173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227</v>
      </c>
      <c r="K22" s="6">
        <f t="shared" si="8"/>
        <v>-27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227</v>
      </c>
      <c r="K23" s="6">
        <f t="shared" si="8"/>
        <v>-27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50.5</v>
      </c>
      <c r="F24" s="62">
        <f>SUM(F13:F23)</f>
        <v>3</v>
      </c>
      <c r="G24" s="62">
        <f>SUM(G13:G23)</f>
        <v>227</v>
      </c>
      <c r="H24" s="84"/>
      <c r="I24" s="62">
        <f t="shared" si="0"/>
        <v>53.5</v>
      </c>
      <c r="J24" s="85">
        <f>J23</f>
        <v>227</v>
      </c>
      <c r="K24" s="85">
        <f t="shared" si="8"/>
        <v>-27</v>
      </c>
      <c r="L24" s="86">
        <f>SUM(L13:L23)</f>
        <v>202</v>
      </c>
      <c r="M24" s="84">
        <f>SUM(M13:M23)</f>
        <v>227</v>
      </c>
      <c r="N24" s="141">
        <f>SUM(M24/L24)</f>
        <v>1.1237623762376239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6" t="s">
        <v>64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8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66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3" t="s">
        <v>55</v>
      </c>
      <c r="M26" s="154"/>
      <c r="N26" s="153"/>
      <c r="O26" s="155"/>
      <c r="P26" s="70"/>
      <c r="Q26" s="70"/>
      <c r="R26" s="70" t="s">
        <v>63</v>
      </c>
      <c r="S26" s="71"/>
      <c r="T26" s="73"/>
      <c r="U26" s="74">
        <v>3</v>
      </c>
      <c r="V26" s="56">
        <f>SUM(F27:F37)</f>
        <v>3.5</v>
      </c>
      <c r="W26" s="57">
        <f>U26/V26</f>
        <v>0.8571428571428571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42075</v>
      </c>
      <c r="C27" s="60" t="s">
        <v>73</v>
      </c>
      <c r="D27" s="8"/>
      <c r="E27" s="30">
        <v>1.5</v>
      </c>
      <c r="F27" s="31">
        <v>3</v>
      </c>
      <c r="G27" s="32">
        <v>12</v>
      </c>
      <c r="H27" s="4" t="e">
        <f>IF(G27="","",(IF(#REF!=0,"",(#REF!*G27*#REF!))))</f>
        <v>#REF!</v>
      </c>
      <c r="I27" s="7">
        <f t="shared" ref="I27:I37" si="23">IF(G27="","",(SUM(E27+F27+Q27)))</f>
        <v>4.5</v>
      </c>
      <c r="J27" s="6">
        <f>SUM(G$26:G27)</f>
        <v>12</v>
      </c>
      <c r="K27" s="6">
        <f>E$4-J27</f>
        <v>188</v>
      </c>
      <c r="L27" s="7">
        <f t="shared" ref="L27:L37" si="24">IF(G27="",0,T$26*(I27-F27-Q27))</f>
        <v>0</v>
      </c>
      <c r="M27" s="4">
        <f>G27</f>
        <v>12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>
        <v>42076</v>
      </c>
      <c r="C28" s="60" t="s">
        <v>77</v>
      </c>
      <c r="D28" s="8"/>
      <c r="E28" s="30">
        <v>4.5</v>
      </c>
      <c r="F28" s="34">
        <v>0.5</v>
      </c>
      <c r="G28" s="32">
        <v>23</v>
      </c>
      <c r="H28" s="4" t="e">
        <f>IF(G28="","",(IF(#REF!=0,"",(#REF!*G28*#REF!))))</f>
        <v>#REF!</v>
      </c>
      <c r="I28" s="7">
        <f t="shared" si="23"/>
        <v>5</v>
      </c>
      <c r="J28" s="6">
        <f>SUM(G$26:G28)</f>
        <v>35</v>
      </c>
      <c r="K28" s="6">
        <f>E$4-J28</f>
        <v>165</v>
      </c>
      <c r="L28" s="7">
        <f t="shared" si="24"/>
        <v>0</v>
      </c>
      <c r="M28" s="4">
        <f t="shared" ref="M28:M37" si="27">G28</f>
        <v>23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0</v>
      </c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>
        <v>42076</v>
      </c>
      <c r="C29" s="60" t="s">
        <v>73</v>
      </c>
      <c r="D29" s="58"/>
      <c r="E29" s="58">
        <v>8</v>
      </c>
      <c r="F29" s="58">
        <v>0</v>
      </c>
      <c r="G29" s="10">
        <v>64</v>
      </c>
      <c r="H29" s="4"/>
      <c r="I29" s="7">
        <f t="shared" ref="I29:I31" si="31">IF(G29="","",(SUM(E29+F29+Q29)))</f>
        <v>8</v>
      </c>
      <c r="J29" s="6">
        <f>SUM(G$26:G29)</f>
        <v>99</v>
      </c>
      <c r="K29" s="6">
        <f t="shared" ref="K29:K31" si="32">E$4-J29</f>
        <v>101</v>
      </c>
      <c r="L29" s="7">
        <f t="shared" ref="L29:L31" si="33">IF(G29="",0,T$26*(I29-F29-Q29))</f>
        <v>0</v>
      </c>
      <c r="M29" s="4">
        <f t="shared" ref="M29:M31" si="34">G29</f>
        <v>64</v>
      </c>
      <c r="N29" s="134" t="str">
        <f t="shared" ref="N29:N31" si="35">IF(L29=0,"",(M29/L29))</f>
        <v/>
      </c>
      <c r="O29" s="135"/>
      <c r="P29" s="33"/>
      <c r="Q29" s="58">
        <v>0</v>
      </c>
      <c r="R29" s="58">
        <v>0</v>
      </c>
      <c r="S29" s="58">
        <v>0</v>
      </c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>
        <v>42076</v>
      </c>
      <c r="C30" s="60" t="s">
        <v>72</v>
      </c>
      <c r="D30" s="58"/>
      <c r="E30" s="58">
        <v>6.5</v>
      </c>
      <c r="F30" s="58">
        <v>0</v>
      </c>
      <c r="G30" s="10">
        <v>50</v>
      </c>
      <c r="H30" s="4"/>
      <c r="I30" s="7">
        <f t="shared" si="31"/>
        <v>6.5</v>
      </c>
      <c r="J30" s="6">
        <f>SUM(G$26:G30)</f>
        <v>149</v>
      </c>
      <c r="K30" s="6">
        <f t="shared" si="32"/>
        <v>51</v>
      </c>
      <c r="L30" s="7">
        <f t="shared" si="33"/>
        <v>0</v>
      </c>
      <c r="M30" s="4">
        <f t="shared" si="34"/>
        <v>50</v>
      </c>
      <c r="N30" s="134" t="str">
        <f t="shared" si="35"/>
        <v/>
      </c>
      <c r="O30" s="135"/>
      <c r="P30" s="33"/>
      <c r="Q30" s="58">
        <v>0</v>
      </c>
      <c r="R30" s="58">
        <v>0</v>
      </c>
      <c r="S30" s="58">
        <v>0</v>
      </c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>
        <v>42077</v>
      </c>
      <c r="C31" s="60" t="s">
        <v>73</v>
      </c>
      <c r="D31" s="58"/>
      <c r="E31" s="58">
        <v>6</v>
      </c>
      <c r="F31" s="58">
        <v>0</v>
      </c>
      <c r="G31" s="10">
        <v>43</v>
      </c>
      <c r="H31" s="4"/>
      <c r="I31" s="7">
        <f t="shared" si="31"/>
        <v>6</v>
      </c>
      <c r="J31" s="6">
        <f>SUM(G$26:G31)</f>
        <v>192</v>
      </c>
      <c r="K31" s="6">
        <f t="shared" si="32"/>
        <v>8</v>
      </c>
      <c r="L31" s="7">
        <f t="shared" si="33"/>
        <v>0</v>
      </c>
      <c r="M31" s="4">
        <f t="shared" si="34"/>
        <v>43</v>
      </c>
      <c r="N31" s="134" t="str">
        <f t="shared" si="35"/>
        <v/>
      </c>
      <c r="O31" s="135"/>
      <c r="P31" s="33"/>
      <c r="Q31" s="58">
        <v>0</v>
      </c>
      <c r="R31" s="58">
        <v>0</v>
      </c>
      <c r="S31" s="58">
        <v>0</v>
      </c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>
        <v>42077</v>
      </c>
      <c r="C32" s="60" t="s">
        <v>72</v>
      </c>
      <c r="D32" s="58"/>
      <c r="E32" s="58">
        <v>3.5</v>
      </c>
      <c r="F32" s="58">
        <v>0</v>
      </c>
      <c r="G32" s="10">
        <v>35</v>
      </c>
      <c r="H32" s="4"/>
      <c r="I32" s="7">
        <f t="shared" ref="I32" si="38">IF(G32="","",(SUM(E32+F32+Q32)))</f>
        <v>3.5</v>
      </c>
      <c r="J32" s="6">
        <f>SUM(G$26:G32)</f>
        <v>227</v>
      </c>
      <c r="K32" s="6">
        <f t="shared" ref="K32" si="39">E$4-J32</f>
        <v>-27</v>
      </c>
      <c r="L32" s="7">
        <f t="shared" ref="L32" si="40">IF(G32="",0,T$26*(I32-F32-Q32))</f>
        <v>0</v>
      </c>
      <c r="M32" s="4">
        <f t="shared" ref="M32" si="41">G32</f>
        <v>35</v>
      </c>
      <c r="N32" s="134" t="str">
        <f t="shared" ref="N32" si="42">IF(L32=0,"",(M32/L32))</f>
        <v/>
      </c>
      <c r="O32" s="135"/>
      <c r="P32" s="33"/>
      <c r="Q32" s="58">
        <v>0</v>
      </c>
      <c r="R32" s="58">
        <v>0</v>
      </c>
      <c r="S32" s="58">
        <v>0</v>
      </c>
      <c r="T32" s="162" t="s">
        <v>75</v>
      </c>
      <c r="U32" s="163"/>
      <c r="V32" s="163"/>
      <c r="W32" s="164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227</v>
      </c>
      <c r="K33" s="6">
        <f>E$4-J33</f>
        <v>-27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20" t="s">
        <v>76</v>
      </c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227</v>
      </c>
      <c r="K34" s="6">
        <f t="shared" ref="K34:K38" si="45">E$4-J34</f>
        <v>-27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227</v>
      </c>
      <c r="K35" s="6">
        <f t="shared" si="45"/>
        <v>-27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227</v>
      </c>
      <c r="K36" s="6">
        <f t="shared" si="45"/>
        <v>-27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227</v>
      </c>
      <c r="K37" s="6">
        <f t="shared" si="45"/>
        <v>-27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30</v>
      </c>
      <c r="F38" s="63">
        <f t="shared" si="47"/>
        <v>3.5</v>
      </c>
      <c r="G38" s="63">
        <f>SUM(G27:G37)</f>
        <v>227</v>
      </c>
      <c r="H38" s="84"/>
      <c r="I38" s="86">
        <f t="shared" ref="I38" si="48">IF(G38="","",(SUM(E38+F38+Q38)))</f>
        <v>33.5</v>
      </c>
      <c r="J38" s="85">
        <f>J37</f>
        <v>227</v>
      </c>
      <c r="K38" s="85">
        <f t="shared" si="45"/>
        <v>-27</v>
      </c>
      <c r="L38" s="86">
        <f>SUM(L27:L37)</f>
        <v>0</v>
      </c>
      <c r="M38" s="84">
        <f>SUM(M27:M37)</f>
        <v>227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67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227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227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227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20:W20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2015-03-11T13:53:55Z</cp:lastPrinted>
  <dcterms:created xsi:type="dcterms:W3CDTF">2014-06-10T19:48:08Z</dcterms:created>
  <dcterms:modified xsi:type="dcterms:W3CDTF">2015-03-23T18:15:01Z</dcterms:modified>
</cp:coreProperties>
</file>