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<sst xmlns="http://schemas.openxmlformats.org/spreadsheetml/2006/main" count="150" uniqueCount="76">
  <si>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</si>
  <si>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</si>
  <si>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</si>
  <si>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</si>
  <si>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</si>
  <si>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</si>
  <si>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</si>
  <si>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</si>
  <si>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</si>
  <si>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</si>
  <si>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</si>
  <si>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</si>
  <si>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</si>
  <si>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</si>
  <si>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</si>
  <si>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</si>
  <si>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</si>
  <si>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</si>
  <si>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</si>
  <si>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</si>
  <si>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</si>
  <si>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</si>
  <si>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</si>
  <si>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</si>
  <si>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</si>
  <si>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</si>
  <si>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</si>
  <si>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</si>
  <si>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</si>
  <si>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</si>
  <si>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</si>
  <si>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</si>
  <si>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</si>
  <si>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</si>
  <si>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</si>
  <si>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</si>
  <si>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</si>
  <si>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</si>
  <si>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</si>
  <si>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</si>
  <si>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</si>
  <si>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</si>
  <si>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</si>
  <si>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</si>
  <si>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</si>
  <si>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</si>
  <si>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</si>
  <si>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</si>
  <si>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</si>
  <si>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</si>
  <si>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</si>
  <si>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</si>
  <si>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</si>
  <si>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</si>
  <si>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</si>
  <si>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</si>
  <si>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</si>
  <si>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</si>
  <si>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</si>
  <si>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</si>
  <si>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</si>
  <si>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S144S144002</t>
  </si>
  <si>
    <t>S144S144002-10</t>
  </si>
  <si>
    <t>Machine #   OKUMA</t>
  </si>
  <si>
    <t xml:space="preserve">Routing:  PACK DEPT       </t>
  </si>
  <si>
    <t>2 M 24SEC</t>
  </si>
  <si>
    <t>MR 08/11/14</t>
  </si>
  <si>
    <t>JO</t>
  </si>
  <si>
    <t>BA</t>
  </si>
  <si>
    <t>BJ</t>
  </si>
  <si>
    <t>B</t>
  </si>
  <si>
    <t>GH</t>
  </si>
  <si>
    <t>Tooling hold up dif mach.</t>
  </si>
  <si>
    <t>GK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</si>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</sst>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5" sqref="F4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 t="s">
        <v>70</v>
      </c>
      <c r="M2" s="22"/>
      <c r="N2" s="22"/>
      <c r="O2" s="22"/>
      <c r="P2" s="22"/>
      <c r="Q2" s="22"/>
      <c r="R2" s="189" t="s">
        <v>45</v>
      </c>
      <c r="S2" s="190"/>
      <c r="T2" s="191"/>
      <c r="U2" s="143">
        <v>367574</v>
      </c>
      <c r="V2" s="146"/>
      <c r="W2" s="183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3"/>
      <c r="AS2" s="146"/>
      <c r="AT2" s="183"/>
    </row>
    <row r="3" spans="2:46" ht="19.5" customHeight="1">
      <c r="B3" s="145" t="s">
        <v>22</v>
      </c>
      <c r="C3" s="146"/>
      <c r="D3" s="24"/>
      <c r="E3" s="147">
        <v>368981</v>
      </c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2"/>
      <c r="S3" s="193"/>
      <c r="T3" s="194"/>
      <c r="U3" s="143"/>
      <c r="V3" s="146"/>
      <c r="W3" s="183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2"/>
      <c r="AP3" s="193"/>
      <c r="AQ3" s="194"/>
      <c r="AR3" s="143"/>
      <c r="AS3" s="146"/>
      <c r="AT3" s="183"/>
    </row>
    <row r="4" spans="2:46" ht="19.5" customHeight="1">
      <c r="B4" s="210" t="s">
        <v>23</v>
      </c>
      <c r="C4" s="191"/>
      <c r="D4" s="24"/>
      <c r="E4" s="189">
        <v>500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3" t="s">
        <v>66</v>
      </c>
      <c r="V7" s="146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3"/>
      <c r="AS7" s="146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3"/>
      <c r="V8" s="146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3"/>
      <c r="AS8" s="146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9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9" t="s">
        <v>19</v>
      </c>
      <c r="AS10" s="152" t="s">
        <v>28</v>
      </c>
      <c r="AT10" s="176" t="s">
        <v>29</v>
      </c>
    </row>
    <row r="11" spans="2:46" ht="30.75" customHeight="1" thickBot="1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0"/>
      <c r="V11" s="201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0"/>
      <c r="AS11" s="201"/>
      <c r="AT11" s="177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500</v>
      </c>
      <c r="L12" s="167" t="s">
        <v>55</v>
      </c>
      <c r="M12" s="168"/>
      <c r="N12" s="169" t="s">
        <v>65</v>
      </c>
      <c r="O12" s="170"/>
      <c r="P12" s="70"/>
      <c r="Q12" s="70"/>
      <c r="R12" s="70"/>
      <c r="S12" s="71"/>
      <c r="T12" s="72">
        <v>20</v>
      </c>
      <c r="U12" s="72">
        <v>4</v>
      </c>
      <c r="V12" s="54">
        <f>SUM(F13:F23)</f>
        <v>3</v>
      </c>
      <c r="W12" s="55">
        <f>U12/V12</f>
        <v>1.3333333333333333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42122</v>
      </c>
      <c r="C13" s="30" t="s">
        <v>67</v>
      </c>
      <c r="D13" s="30"/>
      <c r="E13" s="30">
        <v>0.5</v>
      </c>
      <c r="F13" s="80">
        <v>3</v>
      </c>
      <c r="G13" s="32">
        <v>3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3</v>
      </c>
      <c r="K13" s="6">
        <f>E$4-J13</f>
        <v>497</v>
      </c>
      <c r="L13" s="7">
        <f t="shared" ref="L13:L23" si="1">IF(G13="",0,$T$12*(I13-F13-Q13))</f>
        <v>10</v>
      </c>
      <c r="M13" s="4">
        <f>G13</f>
        <v>3</v>
      </c>
      <c r="N13" s="109">
        <f>IF(L13=0,"",(M13/L13))</f>
        <v>0.3</v>
      </c>
      <c r="O13" s="110"/>
      <c r="P13" s="33"/>
      <c r="Q13" s="30">
        <v>0</v>
      </c>
      <c r="R13" s="30">
        <v>0</v>
      </c>
      <c r="S13" s="30">
        <v>0</v>
      </c>
      <c r="T13" s="219"/>
      <c r="U13" s="220"/>
      <c r="V13" s="220"/>
      <c r="W13" s="22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42122</v>
      </c>
      <c r="C14" s="30" t="s">
        <v>68</v>
      </c>
      <c r="D14" s="30"/>
      <c r="E14" s="30">
        <v>6.5</v>
      </c>
      <c r="F14" s="81">
        <v>0</v>
      </c>
      <c r="G14" s="32">
        <v>68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71</v>
      </c>
      <c r="K14" s="6">
        <f>E$4-J14</f>
        <v>429</v>
      </c>
      <c r="L14" s="7">
        <f t="shared" si="1"/>
        <v>130</v>
      </c>
      <c r="M14" s="4">
        <f t="shared" ref="M14:M23" si="4">G14</f>
        <v>68</v>
      </c>
      <c r="N14" s="109">
        <f t="shared" ref="N14:N23" si="5">IF(L14=0,"",(M14/L14))</f>
        <v>0.52307692307692311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42124</v>
      </c>
      <c r="C15" s="30" t="s">
        <v>69</v>
      </c>
      <c r="D15" s="30"/>
      <c r="E15" s="30">
        <v>0.1</v>
      </c>
      <c r="F15" s="81">
        <v>0</v>
      </c>
      <c r="G15" s="32">
        <v>5</v>
      </c>
      <c r="H15" s="4" t="e">
        <f>IF(G15="","",(IF(#REF!=0,"",(#REF!*G15*#REF!))))</f>
        <v>#REF!</v>
      </c>
      <c r="I15" s="5">
        <f t="shared" si="0"/>
        <v>0.1</v>
      </c>
      <c r="J15" s="6">
        <f>SUM(G$12:G15)</f>
        <v>76</v>
      </c>
      <c r="K15" s="6">
        <f>E$4-J15</f>
        <v>424</v>
      </c>
      <c r="L15" s="7">
        <f t="shared" si="1"/>
        <v>2</v>
      </c>
      <c r="M15" s="4">
        <f t="shared" si="4"/>
        <v>5</v>
      </c>
      <c r="N15" s="109">
        <f t="shared" si="5"/>
        <v>2.5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42124</v>
      </c>
      <c r="C16" s="35" t="s">
        <v>71</v>
      </c>
      <c r="D16" s="50"/>
      <c r="E16" s="50">
        <v>7</v>
      </c>
      <c r="F16" s="82">
        <v>0</v>
      </c>
      <c r="G16" s="10">
        <v>104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180</v>
      </c>
      <c r="K16" s="6">
        <f t="shared" ref="K16:K24" si="8">E$4-J16</f>
        <v>320</v>
      </c>
      <c r="L16" s="7">
        <f t="shared" si="1"/>
        <v>140</v>
      </c>
      <c r="M16" s="4">
        <f t="shared" si="4"/>
        <v>104</v>
      </c>
      <c r="N16" s="109">
        <f t="shared" si="5"/>
        <v>0.74285714285714288</v>
      </c>
      <c r="O16" s="110"/>
      <c r="P16" s="33"/>
      <c r="Q16" s="8">
        <v>1</v>
      </c>
      <c r="R16" s="8">
        <v>4</v>
      </c>
      <c r="S16" s="8">
        <v>0</v>
      </c>
      <c r="T16" s="106" t="s">
        <v>72</v>
      </c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>
        <v>42125</v>
      </c>
      <c r="C17" s="35" t="s">
        <v>69</v>
      </c>
      <c r="D17" s="61"/>
      <c r="E17" s="61">
        <v>7</v>
      </c>
      <c r="F17" s="82">
        <v>0</v>
      </c>
      <c r="G17" s="10">
        <v>97</v>
      </c>
      <c r="H17" s="4"/>
      <c r="I17" s="5">
        <f t="shared" ref="I17" si="10">IF(G17="","",(SUM(E17+F17+Q17)))</f>
        <v>7</v>
      </c>
      <c r="J17" s="6">
        <f>SUM(G$12:G17)</f>
        <v>277</v>
      </c>
      <c r="K17" s="6">
        <f t="shared" ref="K17" si="11">E$4-J17</f>
        <v>223</v>
      </c>
      <c r="L17" s="7">
        <f t="shared" ref="L17" si="12">IF(G17="",0,$T$12*(I17-F17-Q17))</f>
        <v>140</v>
      </c>
      <c r="M17" s="4">
        <f t="shared" ref="M17" si="13">G17</f>
        <v>97</v>
      </c>
      <c r="N17" s="109">
        <f t="shared" ref="N17" si="14">IF(L17=0,"",(M17/L17))</f>
        <v>0.69285714285714284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>
        <v>42124</v>
      </c>
      <c r="C18" s="59" t="s">
        <v>68</v>
      </c>
      <c r="D18" s="61"/>
      <c r="E18" s="61">
        <v>3</v>
      </c>
      <c r="F18" s="82">
        <v>0</v>
      </c>
      <c r="G18" s="10">
        <v>25</v>
      </c>
      <c r="H18" s="4"/>
      <c r="I18" s="5">
        <f t="shared" ref="I18:I20" si="16">IF(G18="","",(SUM(E18+F18+Q18)))</f>
        <v>3</v>
      </c>
      <c r="J18" s="6">
        <f>SUM(G$12:G18)</f>
        <v>302</v>
      </c>
      <c r="K18" s="6">
        <f t="shared" ref="K18:K20" si="17">E$4-J18</f>
        <v>198</v>
      </c>
      <c r="L18" s="7">
        <f t="shared" ref="L18:L20" si="18">IF(G18="",0,$T$12*(I18-F18-Q18))</f>
        <v>60</v>
      </c>
      <c r="M18" s="4">
        <f t="shared" ref="M18:M20" si="19">G18</f>
        <v>25</v>
      </c>
      <c r="N18" s="109">
        <f t="shared" ref="N18:N20" si="20">IF(L18=0,"",(M18/L18))</f>
        <v>0.41666666666666669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42125</v>
      </c>
      <c r="C19" s="59" t="s">
        <v>73</v>
      </c>
      <c r="D19" s="61"/>
      <c r="E19" s="61">
        <v>7</v>
      </c>
      <c r="F19" s="82">
        <v>0</v>
      </c>
      <c r="G19" s="10">
        <v>116</v>
      </c>
      <c r="H19" s="4"/>
      <c r="I19" s="5">
        <f t="shared" si="16"/>
        <v>8</v>
      </c>
      <c r="J19" s="6">
        <f>SUM(G$12:G19)</f>
        <v>418</v>
      </c>
      <c r="K19" s="6">
        <f t="shared" si="17"/>
        <v>82</v>
      </c>
      <c r="L19" s="7">
        <f t="shared" si="18"/>
        <v>140</v>
      </c>
      <c r="M19" s="4">
        <f t="shared" si="19"/>
        <v>116</v>
      </c>
      <c r="N19" s="109">
        <f t="shared" si="20"/>
        <v>0.82857142857142863</v>
      </c>
      <c r="O19" s="110"/>
      <c r="P19" s="33"/>
      <c r="Q19" s="61">
        <v>1</v>
      </c>
      <c r="R19" s="61">
        <v>4</v>
      </c>
      <c r="S19" s="61">
        <v>0</v>
      </c>
      <c r="T19" s="106" t="s">
        <v>72</v>
      </c>
      <c r="U19" s="107"/>
      <c r="V19" s="107"/>
      <c r="W19" s="108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42125</v>
      </c>
      <c r="C20" s="59" t="s">
        <v>68</v>
      </c>
      <c r="D20" s="61"/>
      <c r="E20" s="61">
        <v>8</v>
      </c>
      <c r="F20" s="82">
        <v>0</v>
      </c>
      <c r="G20" s="10">
        <v>105</v>
      </c>
      <c r="H20" s="4"/>
      <c r="I20" s="5">
        <f t="shared" si="16"/>
        <v>8</v>
      </c>
      <c r="J20" s="6">
        <f>SUM(G$12:G20)</f>
        <v>523</v>
      </c>
      <c r="K20" s="6">
        <f t="shared" si="17"/>
        <v>-23</v>
      </c>
      <c r="L20" s="7">
        <f t="shared" si="18"/>
        <v>160</v>
      </c>
      <c r="M20" s="4">
        <f t="shared" si="19"/>
        <v>105</v>
      </c>
      <c r="N20" s="109">
        <f t="shared" si="20"/>
        <v>0.65625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42128</v>
      </c>
      <c r="C21" s="36" t="s">
        <v>69</v>
      </c>
      <c r="D21" s="50"/>
      <c r="E21" s="50">
        <v>8</v>
      </c>
      <c r="F21" s="82">
        <v>0</v>
      </c>
      <c r="G21" s="10">
        <v>111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634</v>
      </c>
      <c r="K21" s="6">
        <f t="shared" si="8"/>
        <v>-134</v>
      </c>
      <c r="L21" s="7">
        <f t="shared" si="1"/>
        <v>160</v>
      </c>
      <c r="M21" s="4">
        <f t="shared" si="4"/>
        <v>111</v>
      </c>
      <c r="N21" s="109">
        <f t="shared" si="5"/>
        <v>0.69374999999999998</v>
      </c>
      <c r="O21" s="110"/>
      <c r="P21" s="33"/>
      <c r="Q21" s="8">
        <v>0</v>
      </c>
      <c r="R21" s="8">
        <v>0</v>
      </c>
      <c r="S21" s="8">
        <v>0</v>
      </c>
      <c r="T21" s="219" t="s">
        <v>74</v>
      </c>
      <c r="U21" s="220"/>
      <c r="V21" s="220"/>
      <c r="W21" s="22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>
        <v>42128</v>
      </c>
      <c r="C22" s="60" t="s">
        <v>68</v>
      </c>
      <c r="D22" s="50"/>
      <c r="E22" s="50">
        <v>1.5</v>
      </c>
      <c r="F22" s="82">
        <v>0</v>
      </c>
      <c r="G22" s="10">
        <v>18</v>
      </c>
      <c r="H22" s="4" t="e">
        <f>IF(G22="","",(IF(#REF!=0,"",(#REF!*G22*#REF!))))</f>
        <v>#REF!</v>
      </c>
      <c r="I22" s="5">
        <f t="shared" si="0"/>
        <v>1.5</v>
      </c>
      <c r="J22" s="6">
        <f>SUM(G$12:G22)</f>
        <v>652</v>
      </c>
      <c r="K22" s="6">
        <f t="shared" si="8"/>
        <v>-152</v>
      </c>
      <c r="L22" s="7">
        <f t="shared" si="1"/>
        <v>30</v>
      </c>
      <c r="M22" s="4">
        <f t="shared" si="4"/>
        <v>18</v>
      </c>
      <c r="N22" s="109">
        <f t="shared" si="5"/>
        <v>0.6</v>
      </c>
      <c r="O22" s="110"/>
      <c r="P22" s="33"/>
      <c r="Q22" s="8">
        <v>0</v>
      </c>
      <c r="R22" s="8">
        <v>0</v>
      </c>
      <c r="S22" s="8">
        <v>0</v>
      </c>
      <c r="T22" s="111" t="s">
        <v>75</v>
      </c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652</v>
      </c>
      <c r="K23" s="6">
        <f t="shared" si="8"/>
        <v>-152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48.6</v>
      </c>
      <c r="F24" s="62">
        <f>SUM(F13:F23)</f>
        <v>3</v>
      </c>
      <c r="G24" s="62">
        <f>SUM(G13:G23)</f>
        <v>652</v>
      </c>
      <c r="H24" s="84"/>
      <c r="I24" s="62">
        <f t="shared" si="0"/>
        <v>53.6</v>
      </c>
      <c r="J24" s="85">
        <f>J23</f>
        <v>652</v>
      </c>
      <c r="K24" s="85">
        <f t="shared" si="8"/>
        <v>-152</v>
      </c>
      <c r="L24" s="86">
        <f>SUM(L13:L23)</f>
        <v>972</v>
      </c>
      <c r="M24" s="84">
        <f>SUM(M13:M23)</f>
        <v>652</v>
      </c>
      <c r="N24" s="119">
        <f>SUM(M24/L24)</f>
        <v>0.67078189300411528</v>
      </c>
      <c r="O24" s="120"/>
      <c r="P24" s="87"/>
      <c r="Q24" s="86">
        <f>SUM(Q13:Q23)</f>
        <v>2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64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67" t="s">
        <v>55</v>
      </c>
      <c r="M26" s="168"/>
      <c r="N26" s="167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67" t="s">
        <v>55</v>
      </c>
      <c r="M40" s="168"/>
      <c r="N40" s="167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672</v>
      </c>
      <c r="G56" s="124"/>
      <c r="H56" s="2"/>
      <c r="I56" s="43">
        <v>1</v>
      </c>
      <c r="J56" s="231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6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1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6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2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2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652</v>
      </c>
      <c r="G60" s="226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2015-05-08T15:59:22Z</dcterms:modified>
</cp:coreProperties>
</file>