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D24"/>
  <c r="AC60" s="1"/>
  <c r="AC24"/>
  <c r="AB24"/>
  <c r="AJ23"/>
  <c r="AI23"/>
  <c r="AK23" s="1"/>
  <c r="AH23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I52" l="1"/>
  <c r="AG52"/>
  <c r="AH52" s="1"/>
  <c r="AH37"/>
  <c r="AF38"/>
  <c r="AC59"/>
  <c r="AI24"/>
  <c r="AI38"/>
  <c r="AK38" s="1"/>
  <c r="AJ24"/>
  <c r="AJ38"/>
  <c r="AJ52"/>
  <c r="AK52" s="1"/>
  <c r="AK41"/>
  <c r="AK14"/>
  <c r="AK28"/>
  <c r="AF52"/>
  <c r="AF24"/>
  <c r="AE52"/>
  <c r="J23"/>
  <c r="AK24" l="1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<sst xmlns="http://schemas.openxmlformats.org/spreadsheetml/2006/main" count="142" uniqueCount="72">
  <si>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</si>
  <si>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</si>
  <si>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</si>
  <si>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</si>
  <si>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</si>
  <si>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</si>
  <si>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</si>
  <si>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</si>
  <si>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</si>
  <si>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</si>
  <si>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</si>
  <si>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</si>
  <si>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</si>
  <si>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</si>
  <si>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</si>
  <si>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</si>
  <si>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</si>
  <si>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</si>
  <si>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</si>
  <si>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</si>
  <si>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</si>
  <si>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</si>
  <si>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</si>
  <si>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</si>
  <si>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</si>
  <si>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</si>
  <si>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</si>
  <si>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</si>
  <si>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</si>
  <si>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</si>
  <si>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</si>
  <si>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</si>
  <si>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</si>
  <si>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</si>
  <si>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</si>
  <si>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</si>
  <si>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</si>
  <si>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</si>
  <si>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</si>
  <si>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</si>
  <si>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</si>
  <si>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</si>
  <si>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</si>
  <si>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</si>
  <si>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</si>
  <si>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</si>
  <si>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</si>
  <si>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</si>
  <si>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</si>
  <si>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</si>
  <si>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</si>
  <si>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</si>
  <si>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</si>
  <si>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</si>
  <si>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</si>
  <si>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</si>
  <si>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</si>
  <si>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</si>
  <si>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</si>
  <si>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</si>
  <si>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</si>
  <si>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S169S169002</t>
  </si>
  <si>
    <t xml:space="preserve">Routing:  PACK DEPT       </t>
  </si>
  <si>
    <t>Machine #   OKUMA</t>
  </si>
  <si>
    <t>S169S169002-10</t>
  </si>
  <si>
    <t>B</t>
  </si>
  <si>
    <t>JO</t>
  </si>
  <si>
    <t>BJ</t>
  </si>
  <si>
    <t>JOB OUT</t>
  </si>
  <si>
    <t>No parts @ mach per MR</t>
  </si>
  <si>
    <t>MR 11/24/14</t>
  </si>
  <si>
    <t>5M 18SEC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</si>
</sst>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21" xfId="0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8" fillId="9" borderId="21" xfId="0" applyFont="1" applyFill="1" applyBorder="1" applyAlignment="1">
      <alignment horizontal="center" vertical="center" wrapText="1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9" sqref="B19"/>
    </sheetView>
  </sheetViews>
  <sheetFormatPr defaultRowHeight="15"/>
  <cols>
    <col min="1" max="1" width="2.7109375" style="1" hidden="1" customWidth="1"/>
    <col min="2" max="2" width="9.425781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61</v>
      </c>
      <c r="F2" s="227"/>
      <c r="G2" s="228"/>
      <c r="H2" s="22"/>
      <c r="I2" s="2"/>
      <c r="J2" s="204" t="s">
        <v>0</v>
      </c>
      <c r="K2" s="229"/>
      <c r="L2" s="23" t="s">
        <v>65</v>
      </c>
      <c r="M2" s="22"/>
      <c r="N2" s="22"/>
      <c r="O2" s="22"/>
      <c r="P2" s="22"/>
      <c r="Q2" s="22"/>
      <c r="R2" s="230" t="s">
        <v>45</v>
      </c>
      <c r="S2" s="208"/>
      <c r="T2" s="209"/>
      <c r="U2" s="204">
        <v>334445</v>
      </c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352589</v>
      </c>
      <c r="F3" s="227"/>
      <c r="G3" s="228"/>
      <c r="H3" s="22"/>
      <c r="I3" s="25"/>
      <c r="J3" s="204" t="s">
        <v>25</v>
      </c>
      <c r="K3" s="229"/>
      <c r="L3" s="204" t="s">
        <v>64</v>
      </c>
      <c r="M3" s="205"/>
      <c r="N3" s="205"/>
      <c r="O3" s="229"/>
      <c r="P3" s="22"/>
      <c r="Q3" s="22"/>
      <c r="R3" s="231"/>
      <c r="S3" s="232"/>
      <c r="T3" s="233"/>
      <c r="U3" s="204"/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140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40" t="s">
        <v>57</v>
      </c>
      <c r="S7" s="240"/>
      <c r="T7" s="240"/>
      <c r="U7" s="204" t="s">
        <v>70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/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63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140</v>
      </c>
      <c r="L12" s="154" t="s">
        <v>55</v>
      </c>
      <c r="M12" s="155"/>
      <c r="N12" s="154" t="s">
        <v>71</v>
      </c>
      <c r="O12" s="156"/>
      <c r="P12" s="70"/>
      <c r="Q12" s="70"/>
      <c r="R12" s="70"/>
      <c r="S12" s="71"/>
      <c r="T12" s="72">
        <v>9</v>
      </c>
      <c r="U12" s="72">
        <v>4</v>
      </c>
      <c r="V12" s="54">
        <f>SUM(F13:F23)</f>
        <v>3.5</v>
      </c>
      <c r="W12" s="55">
        <f>U12/V12</f>
        <v>1.1428571428571428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41962</v>
      </c>
      <c r="C13" s="30" t="s">
        <v>66</v>
      </c>
      <c r="D13" s="30"/>
      <c r="E13" s="30">
        <v>0.1</v>
      </c>
      <c r="F13" s="80">
        <v>3.5</v>
      </c>
      <c r="G13" s="32">
        <v>3</v>
      </c>
      <c r="H13" s="4" t="e">
        <f>IF(G13="","",(IF(#REF!=0,"",(#REF!*G13*#REF!))))</f>
        <v>#REF!</v>
      </c>
      <c r="I13" s="5">
        <f t="shared" ref="I13:I24" si="0">IF(G13="","",(SUM(E13+F13+Q13)))</f>
        <v>3.6</v>
      </c>
      <c r="J13" s="6">
        <f>SUM(G$12:G13)</f>
        <v>3</v>
      </c>
      <c r="K13" s="6">
        <f>E$4-J13</f>
        <v>137</v>
      </c>
      <c r="L13" s="7">
        <f t="shared" ref="L13:L23" si="1">IF(G13="",0,$T$12*(I13-F13-Q13))</f>
        <v>0.9000000000000008</v>
      </c>
      <c r="M13" s="4">
        <f>G13</f>
        <v>3</v>
      </c>
      <c r="N13" s="135">
        <f>IF(L13=0,"",(M13/L13))</f>
        <v>3.3333333333333304</v>
      </c>
      <c r="O13" s="136"/>
      <c r="P13" s="33"/>
      <c r="Q13" s="30">
        <v>0</v>
      </c>
      <c r="R13" s="30">
        <v>0</v>
      </c>
      <c r="S13" s="30">
        <v>0</v>
      </c>
      <c r="T13" s="172"/>
      <c r="U13" s="173"/>
      <c r="V13" s="173"/>
      <c r="W13" s="174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41963</v>
      </c>
      <c r="C14" s="30" t="s">
        <v>67</v>
      </c>
      <c r="D14" s="30"/>
      <c r="E14" s="30">
        <v>1.5</v>
      </c>
      <c r="F14" s="81">
        <v>0</v>
      </c>
      <c r="G14" s="32">
        <v>16</v>
      </c>
      <c r="H14" s="4" t="e">
        <f>IF(G14="","",(IF(#REF!=0,"",(#REF!*G14*#REF!))))</f>
        <v>#REF!</v>
      </c>
      <c r="I14" s="5">
        <f t="shared" si="0"/>
        <v>1.5</v>
      </c>
      <c r="J14" s="6">
        <f>SUM(G$12:G14)</f>
        <v>19</v>
      </c>
      <c r="K14" s="6">
        <f>E$4-J14</f>
        <v>121</v>
      </c>
      <c r="L14" s="7">
        <f t="shared" si="1"/>
        <v>13.5</v>
      </c>
      <c r="M14" s="4">
        <f t="shared" ref="M14:M23" si="4">G14</f>
        <v>16</v>
      </c>
      <c r="N14" s="135">
        <f t="shared" ref="N14:N23" si="5">IF(L14=0,"",(M14/L14))</f>
        <v>1.1851851851851851</v>
      </c>
      <c r="O14" s="136"/>
      <c r="P14" s="33"/>
      <c r="Q14" s="30">
        <v>0</v>
      </c>
      <c r="R14" s="30">
        <v>0</v>
      </c>
      <c r="S14" s="30">
        <v>0</v>
      </c>
      <c r="T14" s="166"/>
      <c r="U14" s="167"/>
      <c r="V14" s="167"/>
      <c r="W14" s="168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>
        <v>41964</v>
      </c>
      <c r="C15" s="30" t="s">
        <v>67</v>
      </c>
      <c r="D15" s="30"/>
      <c r="E15" s="30">
        <v>8</v>
      </c>
      <c r="F15" s="81">
        <v>0</v>
      </c>
      <c r="G15" s="32">
        <v>67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86</v>
      </c>
      <c r="K15" s="6">
        <f>E$4-J15</f>
        <v>54</v>
      </c>
      <c r="L15" s="7">
        <f t="shared" si="1"/>
        <v>72</v>
      </c>
      <c r="M15" s="4">
        <f t="shared" si="4"/>
        <v>67</v>
      </c>
      <c r="N15" s="135">
        <f t="shared" si="5"/>
        <v>0.93055555555555558</v>
      </c>
      <c r="O15" s="136"/>
      <c r="P15" s="33"/>
      <c r="Q15" s="8">
        <v>0</v>
      </c>
      <c r="R15" s="8">
        <v>0</v>
      </c>
      <c r="S15" s="8">
        <v>0</v>
      </c>
      <c r="T15" s="166"/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>
        <v>41967</v>
      </c>
      <c r="C16" s="35" t="s">
        <v>67</v>
      </c>
      <c r="D16" s="50"/>
      <c r="E16" s="101">
        <v>0.5</v>
      </c>
      <c r="F16" s="82">
        <v>0</v>
      </c>
      <c r="G16" s="10">
        <v>7</v>
      </c>
      <c r="H16" s="4" t="e">
        <f>IF(G16="","",(IF(#REF!=0,"",(#REF!*G16*#REF!))))</f>
        <v>#REF!</v>
      </c>
      <c r="I16" s="5">
        <f t="shared" si="0"/>
        <v>0.5</v>
      </c>
      <c r="J16" s="6">
        <f>SUM(G$12:G16)</f>
        <v>93</v>
      </c>
      <c r="K16" s="6">
        <f t="shared" ref="K16:K24" si="8">E$4-J16</f>
        <v>47</v>
      </c>
      <c r="L16" s="7">
        <f t="shared" si="1"/>
        <v>4.5</v>
      </c>
      <c r="M16" s="4">
        <f t="shared" si="4"/>
        <v>7</v>
      </c>
      <c r="N16" s="135">
        <f t="shared" si="5"/>
        <v>1.5555555555555556</v>
      </c>
      <c r="O16" s="136"/>
      <c r="P16" s="33"/>
      <c r="Q16" s="8">
        <v>0</v>
      </c>
      <c r="R16" s="8">
        <v>0</v>
      </c>
      <c r="S16" s="8">
        <v>0</v>
      </c>
      <c r="T16" s="172" t="s">
        <v>68</v>
      </c>
      <c r="U16" s="173"/>
      <c r="V16" s="173"/>
      <c r="W16" s="174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93</v>
      </c>
      <c r="K17" s="6">
        <f t="shared" ref="K17" si="11">E$4-J17</f>
        <v>47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 t="s">
        <v>69</v>
      </c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9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93</v>
      </c>
      <c r="K18" s="6">
        <f t="shared" ref="K18:K20" si="17">E$4-J18</f>
        <v>47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93</v>
      </c>
      <c r="K19" s="6">
        <f t="shared" si="17"/>
        <v>47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93</v>
      </c>
      <c r="K20" s="6">
        <f t="shared" si="17"/>
        <v>47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93</v>
      </c>
      <c r="K21" s="6">
        <f t="shared" si="8"/>
        <v>47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93</v>
      </c>
      <c r="K22" s="6">
        <f t="shared" si="8"/>
        <v>47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93</v>
      </c>
      <c r="K23" s="6">
        <f t="shared" si="8"/>
        <v>47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10.1</v>
      </c>
      <c r="F24" s="62">
        <f>SUM(F13:F23)</f>
        <v>3.5</v>
      </c>
      <c r="G24" s="62">
        <f>SUM(G13:G23)</f>
        <v>93</v>
      </c>
      <c r="H24" s="84"/>
      <c r="I24" s="62">
        <f t="shared" si="0"/>
        <v>13.6</v>
      </c>
      <c r="J24" s="85">
        <f>J23</f>
        <v>93</v>
      </c>
      <c r="K24" s="85">
        <f t="shared" si="8"/>
        <v>47</v>
      </c>
      <c r="L24" s="86">
        <f>SUM(L13:L23)</f>
        <v>90.9</v>
      </c>
      <c r="M24" s="84">
        <f>SUM(M13:M23)</f>
        <v>93</v>
      </c>
      <c r="N24" s="142">
        <f>SUM(M24/L24)</f>
        <v>1.023102310231023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.75" thickBot="1">
      <c r="B25" s="241" t="s">
        <v>62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140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140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140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140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140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140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140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140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140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140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140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140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140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.7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140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140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140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140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140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140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140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140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140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140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140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140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140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139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115"/>
      <c r="S56" s="115"/>
      <c r="T56" s="115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93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2014-11-25T16:56:18Z</dcterms:modified>
</cp:coreProperties>
</file>