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I16" i="1"/>
  <c r="AI58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H48"/>
  <c r="AG48"/>
  <c r="AF48"/>
  <c r="AJ47"/>
  <c r="AI47"/>
  <c r="AK47" s="1"/>
  <c r="AH47"/>
  <c r="AG47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H40"/>
  <c r="AG40"/>
  <c r="AF40"/>
  <c r="AJ39"/>
  <c r="AI39"/>
  <c r="AK39" s="1"/>
  <c r="AH39"/>
  <c r="AG39"/>
  <c r="AF39"/>
  <c r="AJ38"/>
  <c r="AI38"/>
  <c r="AK38" s="1"/>
  <c r="AH38"/>
  <c r="AG38"/>
  <c r="AF38"/>
  <c r="AJ37"/>
  <c r="AI37"/>
  <c r="AK37" s="1"/>
  <c r="AH37"/>
  <c r="AG37"/>
  <c r="AF37"/>
  <c r="AJ36"/>
  <c r="AI36"/>
  <c r="AK36" s="1"/>
  <c r="AH36"/>
  <c r="AG36"/>
  <c r="AF36"/>
  <c r="AJ35"/>
  <c r="AI35"/>
  <c r="AK35" s="1"/>
  <c r="AH35"/>
  <c r="AG35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H32"/>
  <c r="AG32"/>
  <c r="AF32"/>
  <c r="AJ31"/>
  <c r="AI31"/>
  <c r="AK31" s="1"/>
  <c r="AH31"/>
  <c r="AG3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H28"/>
  <c r="AG28"/>
  <c r="AF28"/>
  <c r="AJ27"/>
  <c r="AI27"/>
  <c r="AK27" s="1"/>
  <c r="AH27"/>
  <c r="AG27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H20"/>
  <c r="AG20"/>
  <c r="AF20"/>
  <c r="AJ19"/>
  <c r="AI19"/>
  <c r="AK19" s="1"/>
  <c r="AH19"/>
  <c r="AG19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I51" s="1"/>
  <c r="AK51" s="1"/>
  <c r="AG13"/>
  <c r="AH13" s="1"/>
  <c r="AF13"/>
  <c r="AE13"/>
  <c r="AS12"/>
  <c r="AT12" s="1"/>
  <c r="AH12"/>
  <c r="AK13" l="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L16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<sst xmlns="http://schemas.openxmlformats.org/spreadsheetml/2006/main" count="127" uniqueCount="68">
  <si>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</si>
  <si>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</si>
  <si>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</si>
  <si>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</si>
  <si>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</si>
  <si>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</si>
  <si>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</si>
  <si>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</si>
  <si>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</si>
  <si>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</si>
  <si>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</si>
  <si>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</si>
  <si>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</si>
  <si>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</si>
  <si>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</si>
  <si>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</si>
  <si>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</si>
  <si>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</si>
  <si>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</si>
  <si>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</si>
  <si>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</si>
  <si>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</si>
  <si>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</si>
  <si>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</si>
  <si>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</si>
  <si>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</si>
  <si>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</si>
  <si>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</si>
  <si>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</si>
  <si>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</si>
  <si>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</si>
  <si>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</si>
  <si>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</si>
  <si>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</si>
  <si>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</si>
  <si>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</si>
  <si>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</si>
  <si>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</si>
  <si>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</si>
  <si>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</si>
  <si>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</si>
  <si>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</si>
  <si>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</si>
  <si>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</si>
  <si>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</si>
  <si>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</si>
  <si>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</si>
  <si>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</si>
  <si>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</si>
  <si>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</si>
  <si>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</si>
  <si>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</si>
  <si>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</si>
  <si>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</si>
  <si>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TC1280</t>
  </si>
  <si>
    <t>TC1280-10</t>
  </si>
  <si>
    <t>MR 8/4/14</t>
  </si>
  <si>
    <t>Machine #  B/S 17</t>
  </si>
  <si>
    <t>28 SEC</t>
  </si>
  <si>
    <t xml:space="preserve">Routing:      WASH &amp; PACK DEPT  </t>
  </si>
  <si>
    <t>F</t>
  </si>
  <si>
    <t>MP</t>
  </si>
  <si>
    <t>RM</t>
  </si>
  <si>
    <t>Ran 18</t>
  </si>
  <si>
    <t>MR</t>
  </si>
  <si>
    <t>JOB OUT</t>
  </si>
  <si>
    <t>No parts@mach-MR</t>
  </si>
  <si>
    <t>C1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</si>
</sst>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3" sqref="B2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5" t="s">
        <v>50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52"/>
      <c r="W1" s="21"/>
      <c r="Y1" s="20"/>
      <c r="Z1" s="125" t="s">
        <v>50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77"/>
      <c r="AT1" s="21"/>
    </row>
    <row r="2" spans="2:46" ht="19.5" customHeight="1">
      <c r="B2" s="128" t="s">
        <v>24</v>
      </c>
      <c r="C2" s="129"/>
      <c r="D2" s="51"/>
      <c r="E2" s="130" t="s">
        <v>54</v>
      </c>
      <c r="F2" s="131"/>
      <c r="G2" s="132"/>
      <c r="H2" s="22"/>
      <c r="I2" s="2"/>
      <c r="J2" s="126" t="s">
        <v>0</v>
      </c>
      <c r="K2" s="127"/>
      <c r="L2" s="54" t="s">
        <v>60</v>
      </c>
      <c r="M2" s="22"/>
      <c r="N2" s="22"/>
      <c r="O2" s="22"/>
      <c r="P2" s="22"/>
      <c r="Q2" s="22"/>
      <c r="R2" s="136" t="s">
        <v>48</v>
      </c>
      <c r="S2" s="137"/>
      <c r="T2" s="138"/>
      <c r="U2" s="126"/>
      <c r="V2" s="129"/>
      <c r="W2" s="133"/>
      <c r="Y2" s="128" t="s">
        <v>24</v>
      </c>
      <c r="Z2" s="129"/>
      <c r="AA2" s="76"/>
      <c r="AB2" s="130"/>
      <c r="AC2" s="131"/>
      <c r="AD2" s="132"/>
      <c r="AE2" s="22"/>
      <c r="AF2" s="2"/>
      <c r="AG2" s="126" t="s">
        <v>0</v>
      </c>
      <c r="AH2" s="127"/>
      <c r="AI2" s="54"/>
      <c r="AJ2" s="22"/>
      <c r="AK2" s="22"/>
      <c r="AL2" s="22"/>
      <c r="AM2" s="22"/>
      <c r="AN2" s="22"/>
      <c r="AO2" s="136" t="s">
        <v>48</v>
      </c>
      <c r="AP2" s="137"/>
      <c r="AQ2" s="138"/>
      <c r="AR2" s="126"/>
      <c r="AS2" s="129"/>
      <c r="AT2" s="133"/>
    </row>
    <row r="3" spans="2:46" ht="19.5" customHeight="1">
      <c r="B3" s="128" t="s">
        <v>22</v>
      </c>
      <c r="C3" s="129"/>
      <c r="D3" s="50"/>
      <c r="E3" s="130">
        <v>361834</v>
      </c>
      <c r="F3" s="131"/>
      <c r="G3" s="132"/>
      <c r="H3" s="22"/>
      <c r="I3" s="23"/>
      <c r="J3" s="126" t="s">
        <v>25</v>
      </c>
      <c r="K3" s="127"/>
      <c r="L3" s="126" t="s">
        <v>55</v>
      </c>
      <c r="M3" s="129"/>
      <c r="N3" s="129"/>
      <c r="O3" s="127"/>
      <c r="P3" s="22"/>
      <c r="Q3" s="22"/>
      <c r="R3" s="139"/>
      <c r="S3" s="140"/>
      <c r="T3" s="141"/>
      <c r="U3" s="126">
        <v>357661</v>
      </c>
      <c r="V3" s="129"/>
      <c r="W3" s="133"/>
      <c r="Y3" s="128" t="s">
        <v>22</v>
      </c>
      <c r="Z3" s="129"/>
      <c r="AA3" s="79"/>
      <c r="AB3" s="130"/>
      <c r="AC3" s="131"/>
      <c r="AD3" s="132"/>
      <c r="AE3" s="22"/>
      <c r="AF3" s="23"/>
      <c r="AG3" s="126" t="s">
        <v>25</v>
      </c>
      <c r="AH3" s="127"/>
      <c r="AI3" s="126"/>
      <c r="AJ3" s="129"/>
      <c r="AK3" s="129"/>
      <c r="AL3" s="127"/>
      <c r="AM3" s="22"/>
      <c r="AN3" s="22"/>
      <c r="AO3" s="139"/>
      <c r="AP3" s="140"/>
      <c r="AQ3" s="141"/>
      <c r="AR3" s="126"/>
      <c r="AS3" s="129"/>
      <c r="AT3" s="133"/>
    </row>
    <row r="4" spans="2:46" ht="19.5" customHeight="1">
      <c r="B4" s="145" t="s">
        <v>23</v>
      </c>
      <c r="C4" s="138"/>
      <c r="D4" s="50"/>
      <c r="E4" s="136">
        <v>2000</v>
      </c>
      <c r="F4" s="137"/>
      <c r="G4" s="138"/>
      <c r="H4" s="22"/>
      <c r="I4" s="24"/>
      <c r="J4" s="134"/>
      <c r="K4" s="134"/>
      <c r="L4" s="134"/>
      <c r="M4" s="134"/>
      <c r="N4" s="134"/>
      <c r="O4" s="134"/>
      <c r="P4" s="25"/>
      <c r="Q4" s="25"/>
      <c r="R4" s="142"/>
      <c r="S4" s="143"/>
      <c r="T4" s="144"/>
      <c r="U4" s="134"/>
      <c r="V4" s="134"/>
      <c r="W4" s="135"/>
      <c r="Y4" s="145" t="s">
        <v>23</v>
      </c>
      <c r="Z4" s="138"/>
      <c r="AA4" s="79"/>
      <c r="AB4" s="136"/>
      <c r="AC4" s="137"/>
      <c r="AD4" s="138"/>
      <c r="AE4" s="22"/>
      <c r="AF4" s="24"/>
      <c r="AG4" s="134"/>
      <c r="AH4" s="134"/>
      <c r="AI4" s="134"/>
      <c r="AJ4" s="134"/>
      <c r="AK4" s="134"/>
      <c r="AL4" s="134"/>
      <c r="AM4" s="25"/>
      <c r="AN4" s="25"/>
      <c r="AO4" s="142"/>
      <c r="AP4" s="143"/>
      <c r="AQ4" s="144"/>
      <c r="AR4" s="134"/>
      <c r="AS4" s="134"/>
      <c r="AT4" s="135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5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8"/>
      <c r="P8" s="25"/>
      <c r="Q8" s="25"/>
      <c r="R8" s="86" t="s">
        <v>56</v>
      </c>
      <c r="S8" s="87"/>
      <c r="T8" s="87"/>
      <c r="U8" s="87"/>
      <c r="V8" s="87"/>
      <c r="W8" s="88"/>
      <c r="Y8" s="145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8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2"/>
      <c r="V9" s="182"/>
      <c r="W9" s="183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2"/>
      <c r="AS9" s="182"/>
      <c r="AT9" s="183"/>
    </row>
    <row r="10" spans="2:46" ht="20.25" customHeight="1">
      <c r="B10" s="184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88" t="s">
        <v>7</v>
      </c>
      <c r="I10" s="188" t="s">
        <v>8</v>
      </c>
      <c r="J10" s="188" t="s">
        <v>30</v>
      </c>
      <c r="K10" s="188" t="s">
        <v>9</v>
      </c>
      <c r="L10" s="188" t="s">
        <v>10</v>
      </c>
      <c r="M10" s="188" t="s">
        <v>11</v>
      </c>
      <c r="N10" s="190" t="s">
        <v>17</v>
      </c>
      <c r="O10" s="191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4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88" t="s">
        <v>7</v>
      </c>
      <c r="AF10" s="188" t="s">
        <v>8</v>
      </c>
      <c r="AG10" s="188" t="s">
        <v>30</v>
      </c>
      <c r="AH10" s="188" t="s">
        <v>9</v>
      </c>
      <c r="AI10" s="188" t="s">
        <v>10</v>
      </c>
      <c r="AJ10" s="188" t="s">
        <v>11</v>
      </c>
      <c r="AK10" s="190" t="s">
        <v>17</v>
      </c>
      <c r="AL10" s="191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>
      <c r="B11" s="185"/>
      <c r="C11" s="186"/>
      <c r="D11" s="187"/>
      <c r="E11" s="187"/>
      <c r="F11" s="186"/>
      <c r="G11" s="187"/>
      <c r="H11" s="189"/>
      <c r="I11" s="189"/>
      <c r="J11" s="189"/>
      <c r="K11" s="189"/>
      <c r="L11" s="189"/>
      <c r="M11" s="189"/>
      <c r="N11" s="192"/>
      <c r="O11" s="193"/>
      <c r="P11" s="147"/>
      <c r="Q11" s="147"/>
      <c r="R11" s="147"/>
      <c r="S11" s="147"/>
      <c r="T11" s="147"/>
      <c r="U11" s="149"/>
      <c r="V11" s="151"/>
      <c r="W11" s="153"/>
      <c r="Y11" s="185"/>
      <c r="Z11" s="186"/>
      <c r="AA11" s="187"/>
      <c r="AB11" s="187"/>
      <c r="AC11" s="186"/>
      <c r="AD11" s="187"/>
      <c r="AE11" s="189"/>
      <c r="AF11" s="189"/>
      <c r="AG11" s="189"/>
      <c r="AH11" s="189"/>
      <c r="AI11" s="189"/>
      <c r="AJ11" s="189"/>
      <c r="AK11" s="192"/>
      <c r="AL11" s="193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>
      <c r="B12" s="194" t="s">
        <v>57</v>
      </c>
      <c r="C12" s="195"/>
      <c r="D12" s="195"/>
      <c r="E12" s="195"/>
      <c r="F12" s="196"/>
      <c r="G12" s="41"/>
      <c r="H12" s="3"/>
      <c r="I12" s="3" t="s">
        <v>1</v>
      </c>
      <c r="J12" s="26">
        <v>0</v>
      </c>
      <c r="K12" s="26">
        <f>E$4</f>
        <v>2000</v>
      </c>
      <c r="L12" s="158" t="s">
        <v>52</v>
      </c>
      <c r="M12" s="159"/>
      <c r="N12" s="158" t="s">
        <v>58</v>
      </c>
      <c r="O12" s="160"/>
      <c r="P12" s="64"/>
      <c r="Q12" s="64"/>
      <c r="R12" s="64"/>
      <c r="S12" s="65"/>
      <c r="T12" s="66">
        <v>103</v>
      </c>
      <c r="U12" s="66">
        <v>4</v>
      </c>
      <c r="V12" s="44">
        <f>SUM(F13:F50)</f>
        <v>3</v>
      </c>
      <c r="W12" s="45">
        <f>IF(V12=0,"",U12/V12)</f>
        <v>1.3333333333333333</v>
      </c>
      <c r="Y12" s="194" t="s">
        <v>37</v>
      </c>
      <c r="Z12" s="195"/>
      <c r="AA12" s="195"/>
      <c r="AB12" s="195"/>
      <c r="AC12" s="196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42054</v>
      </c>
      <c r="C13" s="28" t="s">
        <v>61</v>
      </c>
      <c r="D13" s="28"/>
      <c r="E13" s="28">
        <v>0</v>
      </c>
      <c r="F13" s="29">
        <v>3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0</v>
      </c>
      <c r="K13" s="6">
        <f>E$4-J13</f>
        <v>2000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3"/>
      <c r="U13" s="174"/>
      <c r="V13" s="174"/>
      <c r="W13" s="17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3"/>
      <c r="AR13" s="174"/>
      <c r="AS13" s="174"/>
      <c r="AT13" s="175"/>
    </row>
    <row r="14" spans="2:46" ht="15" customHeight="1">
      <c r="B14" s="27">
        <v>42055</v>
      </c>
      <c r="C14" s="28" t="s">
        <v>62</v>
      </c>
      <c r="D14" s="28"/>
      <c r="E14" s="28">
        <v>4.5</v>
      </c>
      <c r="F14" s="32">
        <v>0</v>
      </c>
      <c r="G14" s="30">
        <v>240</v>
      </c>
      <c r="H14" s="4" t="e">
        <f>IF(G14="","",(IF(#REF!=0,"",(#REF!*G14*#REF!))))</f>
        <v>#REF!</v>
      </c>
      <c r="I14" s="5">
        <f t="shared" si="0"/>
        <v>4.5</v>
      </c>
      <c r="J14" s="6">
        <f>SUM(G$12:G14)</f>
        <v>240</v>
      </c>
      <c r="K14" s="6">
        <f>E$4-J14</f>
        <v>1760</v>
      </c>
      <c r="L14" s="7">
        <f t="shared" si="1"/>
        <v>463.5</v>
      </c>
      <c r="M14" s="4">
        <f t="shared" ref="M14:M50" si="4">G14</f>
        <v>240</v>
      </c>
      <c r="N14" s="89">
        <f t="shared" ref="N14:N50" si="5">IF(L14=0,"",(M14/L14))</f>
        <v>0.51779935275080902</v>
      </c>
      <c r="O14" s="90"/>
      <c r="P14" s="31"/>
      <c r="Q14" s="28">
        <v>0</v>
      </c>
      <c r="R14" s="28">
        <v>0</v>
      </c>
      <c r="S14" s="28">
        <v>0</v>
      </c>
      <c r="T14" s="173"/>
      <c r="U14" s="174"/>
      <c r="V14" s="174"/>
      <c r="W14" s="17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3"/>
      <c r="AR14" s="174"/>
      <c r="AS14" s="174"/>
      <c r="AT14" s="175"/>
    </row>
    <row r="15" spans="2:46" ht="15" customHeight="1">
      <c r="B15" s="27">
        <v>42056</v>
      </c>
      <c r="C15" s="28" t="s">
        <v>61</v>
      </c>
      <c r="D15" s="28"/>
      <c r="E15" s="28">
        <v>5</v>
      </c>
      <c r="F15" s="32">
        <v>0</v>
      </c>
      <c r="G15" s="30">
        <v>480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720</v>
      </c>
      <c r="K15" s="6">
        <f>E$4-J15</f>
        <v>1280</v>
      </c>
      <c r="L15" s="7">
        <f t="shared" si="1"/>
        <v>515</v>
      </c>
      <c r="M15" s="4">
        <f t="shared" si="4"/>
        <v>480</v>
      </c>
      <c r="N15" s="89">
        <f t="shared" si="5"/>
        <v>0.93203883495145634</v>
      </c>
      <c r="O15" s="90"/>
      <c r="P15" s="31"/>
      <c r="Q15" s="46">
        <v>0</v>
      </c>
      <c r="R15" s="46">
        <v>0</v>
      </c>
      <c r="S15" s="46">
        <v>0</v>
      </c>
      <c r="T15" s="173" t="s">
        <v>63</v>
      </c>
      <c r="U15" s="174"/>
      <c r="V15" s="174"/>
      <c r="W15" s="175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99"/>
      <c r="AR15" s="200"/>
      <c r="AS15" s="200"/>
      <c r="AT15" s="201"/>
    </row>
    <row r="16" spans="2:46" ht="15" customHeight="1">
      <c r="B16" s="9">
        <v>42058</v>
      </c>
      <c r="C16" s="33" t="s">
        <v>61</v>
      </c>
      <c r="D16" s="48"/>
      <c r="E16" s="48">
        <v>1.5</v>
      </c>
      <c r="F16" s="10">
        <v>0</v>
      </c>
      <c r="G16" s="11">
        <v>120</v>
      </c>
      <c r="H16" s="4" t="e">
        <f>IF(G16="","",(IF(#REF!=0,"",(#REF!*G16*#REF!))))</f>
        <v>#REF!</v>
      </c>
      <c r="I16" s="5">
        <f t="shared" si="0"/>
        <v>1.5</v>
      </c>
      <c r="J16" s="6">
        <f>SUM(G$12:G16)</f>
        <v>840</v>
      </c>
      <c r="K16" s="6">
        <f t="shared" ref="K16:K50" si="8">E$4-J16</f>
        <v>1160</v>
      </c>
      <c r="L16" s="7">
        <f t="shared" si="1"/>
        <v>154.5</v>
      </c>
      <c r="M16" s="4">
        <f t="shared" si="4"/>
        <v>120</v>
      </c>
      <c r="N16" s="89">
        <f t="shared" ref="N16:N18" si="9">IF(L16=0,"",(M16/L16))</f>
        <v>0.77669902912621358</v>
      </c>
      <c r="O16" s="90"/>
      <c r="P16" s="31"/>
      <c r="Q16" s="46">
        <v>0</v>
      </c>
      <c r="R16" s="46">
        <v>0</v>
      </c>
      <c r="S16" s="46">
        <v>0</v>
      </c>
      <c r="T16" s="173"/>
      <c r="U16" s="174"/>
      <c r="V16" s="174"/>
      <c r="W16" s="17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3"/>
      <c r="AR16" s="174"/>
      <c r="AS16" s="174"/>
      <c r="AT16" s="175"/>
    </row>
    <row r="17" spans="2:46" ht="15" customHeight="1">
      <c r="B17" s="9">
        <v>42058</v>
      </c>
      <c r="C17" s="34" t="s">
        <v>64</v>
      </c>
      <c r="D17" s="48"/>
      <c r="E17" s="48">
        <v>4</v>
      </c>
      <c r="F17" s="10">
        <v>0</v>
      </c>
      <c r="G17" s="11">
        <v>300</v>
      </c>
      <c r="H17" s="4" t="e">
        <f>IF(G17="","",(IF(#REF!=0,"",(#REF!*G17*#REF!))))</f>
        <v>#REF!</v>
      </c>
      <c r="I17" s="5">
        <f t="shared" si="0"/>
        <v>4</v>
      </c>
      <c r="J17" s="6">
        <f>SUM(G$12:G17)</f>
        <v>1140</v>
      </c>
      <c r="K17" s="6">
        <f t="shared" si="8"/>
        <v>860</v>
      </c>
      <c r="L17" s="7">
        <f t="shared" si="1"/>
        <v>412</v>
      </c>
      <c r="M17" s="4">
        <f t="shared" si="4"/>
        <v>300</v>
      </c>
      <c r="N17" s="89">
        <f t="shared" si="9"/>
        <v>0.72815533980582525</v>
      </c>
      <c r="O17" s="90"/>
      <c r="P17" s="31"/>
      <c r="Q17" s="46">
        <v>0</v>
      </c>
      <c r="R17" s="46">
        <v>0</v>
      </c>
      <c r="S17" s="46">
        <v>0</v>
      </c>
      <c r="T17" s="173"/>
      <c r="U17" s="174"/>
      <c r="V17" s="174"/>
      <c r="W17" s="17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3"/>
      <c r="AR17" s="174"/>
      <c r="AS17" s="174"/>
      <c r="AT17" s="175"/>
    </row>
    <row r="18" spans="2:46" ht="15" customHeight="1">
      <c r="B18" s="9">
        <v>42059</v>
      </c>
      <c r="C18" s="49" t="s">
        <v>64</v>
      </c>
      <c r="D18" s="48"/>
      <c r="E18" s="48">
        <v>4</v>
      </c>
      <c r="F18" s="10">
        <v>0</v>
      </c>
      <c r="G18" s="11">
        <v>214</v>
      </c>
      <c r="H18" s="4" t="e">
        <f>IF(G18="","",(IF(#REF!=0,"",(#REF!*G18*#REF!))))</f>
        <v>#REF!</v>
      </c>
      <c r="I18" s="5">
        <f t="shared" si="0"/>
        <v>4</v>
      </c>
      <c r="J18" s="6">
        <f>SUM(G$12:G18)</f>
        <v>1354</v>
      </c>
      <c r="K18" s="6">
        <f t="shared" si="8"/>
        <v>646</v>
      </c>
      <c r="L18" s="7">
        <f t="shared" si="1"/>
        <v>412</v>
      </c>
      <c r="M18" s="4">
        <f t="shared" si="4"/>
        <v>214</v>
      </c>
      <c r="N18" s="89">
        <f t="shared" si="9"/>
        <v>0.51941747572815533</v>
      </c>
      <c r="O18" s="90"/>
      <c r="P18" s="31"/>
      <c r="Q18" s="46">
        <v>0</v>
      </c>
      <c r="R18" s="46">
        <v>0</v>
      </c>
      <c r="S18" s="46">
        <v>0</v>
      </c>
      <c r="T18" s="91"/>
      <c r="U18" s="92"/>
      <c r="V18" s="92"/>
      <c r="W18" s="93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>
        <v>42060</v>
      </c>
      <c r="C19" s="49" t="s">
        <v>64</v>
      </c>
      <c r="D19" s="47"/>
      <c r="E19" s="46">
        <v>8</v>
      </c>
      <c r="F19" s="46">
        <v>0</v>
      </c>
      <c r="G19" s="11">
        <v>735</v>
      </c>
      <c r="H19" s="4"/>
      <c r="I19" s="5">
        <f t="shared" si="0"/>
        <v>8</v>
      </c>
      <c r="J19" s="6">
        <f>SUM(G$12:G19)</f>
        <v>2089</v>
      </c>
      <c r="K19" s="6">
        <f t="shared" ref="K19:K45" si="11">E$4-J19</f>
        <v>-89</v>
      </c>
      <c r="L19" s="7">
        <f t="shared" ref="L19:L45" si="12">IF(G19="",0,$T$12*(I19-F19-Q19))</f>
        <v>824</v>
      </c>
      <c r="M19" s="4">
        <f t="shared" ref="M19:M45" si="13">G19</f>
        <v>735</v>
      </c>
      <c r="N19" s="89">
        <f t="shared" ref="N19" si="14">IF(L19=0,"",(M19/L19))</f>
        <v>0.89199029126213591</v>
      </c>
      <c r="O19" s="90"/>
      <c r="P19" s="31"/>
      <c r="Q19" s="46">
        <v>0</v>
      </c>
      <c r="R19" s="46">
        <v>0</v>
      </c>
      <c r="S19" s="46">
        <v>0</v>
      </c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>
        <v>42061</v>
      </c>
      <c r="C20" s="49" t="s">
        <v>64</v>
      </c>
      <c r="D20" s="47"/>
      <c r="E20" s="46">
        <v>5</v>
      </c>
      <c r="F20" s="10">
        <v>0</v>
      </c>
      <c r="G20" s="11">
        <v>539</v>
      </c>
      <c r="H20" s="4"/>
      <c r="I20" s="5">
        <f t="shared" si="0"/>
        <v>5</v>
      </c>
      <c r="J20" s="6">
        <f>SUM(G$12:G20)</f>
        <v>2628</v>
      </c>
      <c r="K20" s="6">
        <f t="shared" si="11"/>
        <v>-628</v>
      </c>
      <c r="L20" s="7">
        <f t="shared" si="12"/>
        <v>515</v>
      </c>
      <c r="M20" s="4">
        <f t="shared" si="13"/>
        <v>539</v>
      </c>
      <c r="N20" s="89">
        <f t="shared" ref="N20:N49" si="15">IF(L20=0,"",(M20/L20))</f>
        <v>1.0466019417475727</v>
      </c>
      <c r="O20" s="90"/>
      <c r="P20" s="31"/>
      <c r="Q20" s="46">
        <v>0</v>
      </c>
      <c r="R20" s="46">
        <v>0</v>
      </c>
      <c r="S20" s="46">
        <v>0</v>
      </c>
      <c r="T20" s="97" t="s">
        <v>65</v>
      </c>
      <c r="U20" s="98"/>
      <c r="V20" s="98"/>
      <c r="W20" s="9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2628</v>
      </c>
      <c r="K21" s="6">
        <f t="shared" si="11"/>
        <v>-628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 t="s">
        <v>66</v>
      </c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>
        <v>42062</v>
      </c>
      <c r="C22" s="49" t="s">
        <v>61</v>
      </c>
      <c r="D22" s="47"/>
      <c r="E22" s="46">
        <v>0</v>
      </c>
      <c r="F22" s="10">
        <v>0</v>
      </c>
      <c r="G22" s="11">
        <v>0</v>
      </c>
      <c r="H22" s="4"/>
      <c r="I22" s="5">
        <f t="shared" si="0"/>
        <v>0</v>
      </c>
      <c r="J22" s="6">
        <f>SUM(G$12:G22)</f>
        <v>2628</v>
      </c>
      <c r="K22" s="6">
        <f t="shared" si="11"/>
        <v>-628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>
        <v>0</v>
      </c>
      <c r="R22" s="46">
        <v>0</v>
      </c>
      <c r="S22" s="46">
        <v>4</v>
      </c>
      <c r="T22" s="97" t="s">
        <v>67</v>
      </c>
      <c r="U22" s="98"/>
      <c r="V22" s="98"/>
      <c r="W22" s="9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2628</v>
      </c>
      <c r="K23" s="6">
        <f t="shared" si="11"/>
        <v>-628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1"/>
      <c r="U23" s="92"/>
      <c r="V23" s="92"/>
      <c r="W23" s="93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2628</v>
      </c>
      <c r="K24" s="6">
        <f t="shared" si="11"/>
        <v>-628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1"/>
      <c r="U24" s="92"/>
      <c r="V24" s="92"/>
      <c r="W24" s="93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2628</v>
      </c>
      <c r="K25" s="6">
        <f t="shared" si="11"/>
        <v>-628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1"/>
      <c r="U25" s="92"/>
      <c r="V25" s="92"/>
      <c r="W25" s="93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2628</v>
      </c>
      <c r="K26" s="6">
        <f t="shared" si="11"/>
        <v>-628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1"/>
      <c r="U26" s="92"/>
      <c r="V26" s="92"/>
      <c r="W26" s="93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2628</v>
      </c>
      <c r="K27" s="6">
        <f t="shared" si="11"/>
        <v>-628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1"/>
      <c r="U27" s="92"/>
      <c r="V27" s="92"/>
      <c r="W27" s="93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2628</v>
      </c>
      <c r="K28" s="6">
        <f t="shared" si="11"/>
        <v>-628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1"/>
      <c r="U28" s="92"/>
      <c r="V28" s="92"/>
      <c r="W28" s="93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2628</v>
      </c>
      <c r="K29" s="6">
        <f t="shared" si="11"/>
        <v>-628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1"/>
      <c r="U29" s="92"/>
      <c r="V29" s="92"/>
      <c r="W29" s="93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2628</v>
      </c>
      <c r="K30" s="6">
        <f t="shared" si="11"/>
        <v>-628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1"/>
      <c r="U30" s="92"/>
      <c r="V30" s="92"/>
      <c r="W30" s="93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2628</v>
      </c>
      <c r="K31" s="6">
        <f t="shared" si="11"/>
        <v>-628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1"/>
      <c r="U31" s="92"/>
      <c r="V31" s="92"/>
      <c r="W31" s="93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2628</v>
      </c>
      <c r="K32" s="6">
        <f t="shared" si="11"/>
        <v>-628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1"/>
      <c r="U32" s="92"/>
      <c r="V32" s="92"/>
      <c r="W32" s="93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2628</v>
      </c>
      <c r="K33" s="6">
        <f t="shared" si="11"/>
        <v>-628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1"/>
      <c r="U33" s="92"/>
      <c r="V33" s="92"/>
      <c r="W33" s="93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2628</v>
      </c>
      <c r="K34" s="6">
        <f t="shared" si="11"/>
        <v>-628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1"/>
      <c r="U34" s="92"/>
      <c r="V34" s="92"/>
      <c r="W34" s="93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2628</v>
      </c>
      <c r="K35" s="6">
        <f t="shared" ref="K35:K41" si="17">E$4-J35</f>
        <v>-628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1"/>
      <c r="U35" s="92"/>
      <c r="V35" s="92"/>
      <c r="W35" s="93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2628</v>
      </c>
      <c r="K36" s="6">
        <f t="shared" si="17"/>
        <v>-628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1"/>
      <c r="U36" s="92"/>
      <c r="V36" s="92"/>
      <c r="W36" s="93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2628</v>
      </c>
      <c r="K37" s="6">
        <f t="shared" si="17"/>
        <v>-628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1"/>
      <c r="U37" s="92"/>
      <c r="V37" s="92"/>
      <c r="W37" s="93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2628</v>
      </c>
      <c r="K38" s="6">
        <f t="shared" si="17"/>
        <v>-628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1"/>
      <c r="U38" s="92"/>
      <c r="V38" s="92"/>
      <c r="W38" s="93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2628</v>
      </c>
      <c r="K39" s="6">
        <f t="shared" si="17"/>
        <v>-628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1"/>
      <c r="U39" s="92"/>
      <c r="V39" s="92"/>
      <c r="W39" s="93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2628</v>
      </c>
      <c r="K40" s="6">
        <f t="shared" si="17"/>
        <v>-628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1"/>
      <c r="U40" s="92"/>
      <c r="V40" s="92"/>
      <c r="W40" s="93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2628</v>
      </c>
      <c r="K41" s="6">
        <f t="shared" si="17"/>
        <v>-628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1"/>
      <c r="U41" s="92"/>
      <c r="V41" s="92"/>
      <c r="W41" s="93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2628</v>
      </c>
      <c r="K42" s="6">
        <f t="shared" si="11"/>
        <v>-628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1"/>
      <c r="U42" s="92"/>
      <c r="V42" s="92"/>
      <c r="W42" s="9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2628</v>
      </c>
      <c r="K43" s="6">
        <f t="shared" si="11"/>
        <v>-628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2628</v>
      </c>
      <c r="K44" s="6">
        <f t="shared" si="11"/>
        <v>-628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2628</v>
      </c>
      <c r="K45" s="6">
        <f t="shared" si="11"/>
        <v>-628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2628</v>
      </c>
      <c r="K46" s="6">
        <f t="shared" ref="K46:K49" si="23">E$4-J46</f>
        <v>-628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2628</v>
      </c>
      <c r="K47" s="6">
        <f t="shared" si="23"/>
        <v>-628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2628</v>
      </c>
      <c r="K48" s="6">
        <f t="shared" si="23"/>
        <v>-628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2628</v>
      </c>
      <c r="K49" s="6">
        <f t="shared" si="23"/>
        <v>-628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2628</v>
      </c>
      <c r="K50" s="6">
        <f t="shared" si="8"/>
        <v>-628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8" t="s">
        <v>20</v>
      </c>
      <c r="C51" s="109"/>
      <c r="D51" s="43"/>
      <c r="E51" s="56">
        <f>SUM(E13:E50)</f>
        <v>32</v>
      </c>
      <c r="F51" s="56">
        <f>SUM(F13:F50)</f>
        <v>3</v>
      </c>
      <c r="G51" s="56">
        <f>SUM(G13:G50)</f>
        <v>2628</v>
      </c>
      <c r="H51" s="57"/>
      <c r="I51" s="56">
        <f>SUM(I13:I50)</f>
        <v>35</v>
      </c>
      <c r="J51" s="58">
        <f>J50</f>
        <v>2628</v>
      </c>
      <c r="K51" s="58">
        <f>K50</f>
        <v>-628</v>
      </c>
      <c r="L51" s="59">
        <f>SUM(L13:L50)</f>
        <v>3296</v>
      </c>
      <c r="M51" s="57">
        <f>SUM(M13:M50)</f>
        <v>2628</v>
      </c>
      <c r="N51" s="197">
        <f>IF(L51&lt;&gt;0,SUM(M51/L51),"")</f>
        <v>0.79733009708737868</v>
      </c>
      <c r="O51" s="198"/>
      <c r="P51" s="60"/>
      <c r="Q51" s="56">
        <f>SUM(Q13:Q50)</f>
        <v>0</v>
      </c>
      <c r="R51" s="59"/>
      <c r="S51" s="59">
        <f>SUM(S13:S50)</f>
        <v>4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97" t="str">
        <f>IF(AI51&lt;&gt;0,SUM(AJ51/AI51),"")</f>
        <v/>
      </c>
      <c r="AL51" s="198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.75" thickBot="1">
      <c r="B52" s="105" t="s">
        <v>59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>
      <c r="B54" s="180" t="s">
        <v>39</v>
      </c>
      <c r="C54" s="181"/>
      <c r="D54" s="181"/>
      <c r="E54" s="181"/>
      <c r="F54" s="181"/>
      <c r="G54" s="181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0" t="s">
        <v>39</v>
      </c>
      <c r="Z54" s="181"/>
      <c r="AA54" s="181"/>
      <c r="AB54" s="181"/>
      <c r="AC54" s="181"/>
      <c r="AD54" s="181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>
      <c r="B55" s="100" t="s">
        <v>40</v>
      </c>
      <c r="C55" s="101"/>
      <c r="D55" s="101"/>
      <c r="E55" s="101"/>
      <c r="F55" s="121">
        <v>2840</v>
      </c>
      <c r="G55" s="122"/>
      <c r="H55" s="2"/>
      <c r="I55" s="39">
        <v>1</v>
      </c>
      <c r="J55" s="179" t="s">
        <v>42</v>
      </c>
      <c r="K55" s="116"/>
      <c r="L55" s="40">
        <f>SUMIF($R$13:$R$50,1,$Q$13:$Q$50)</f>
        <v>0</v>
      </c>
      <c r="M55" s="121"/>
      <c r="N55" s="122"/>
      <c r="O55" s="178"/>
      <c r="P55" s="119"/>
      <c r="Q55" s="119"/>
      <c r="R55" s="119"/>
      <c r="S55" s="119"/>
      <c r="T55" s="119"/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79" t="s">
        <v>42</v>
      </c>
      <c r="AH55" s="116"/>
      <c r="AI55" s="40">
        <f>SUMIF($R$13:$R$50,1,$Q$13:$Q$50)</f>
        <v>0</v>
      </c>
      <c r="AJ55" s="121"/>
      <c r="AK55" s="122"/>
      <c r="AL55" s="178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>
      <c r="B56" s="100" t="s">
        <v>43</v>
      </c>
      <c r="C56" s="101"/>
      <c r="D56" s="101"/>
      <c r="E56" s="101"/>
      <c r="F56" s="121">
        <f>SUM(S23+S37+S51)</f>
        <v>4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76" t="s">
        <v>45</v>
      </c>
      <c r="K57" s="177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76" t="s">
        <v>45</v>
      </c>
      <c r="AH57" s="177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0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0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>
      <c r="B59" s="167" t="s">
        <v>47</v>
      </c>
      <c r="C59" s="168"/>
      <c r="D59" s="168"/>
      <c r="E59" s="168"/>
      <c r="F59" s="169">
        <f>J51</f>
        <v>2628</v>
      </c>
      <c r="G59" s="170"/>
      <c r="H59" s="18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2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2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2015-03-06T22:42:53Z</dcterms:modified>
</cp:coreProperties>
</file>