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J50"/>
  <c r="AI50"/>
  <c r="AK50" s="1"/>
  <c r="AG50"/>
  <c r="AG51" s="1"/>
  <c r="AC59" s="1"/>
  <c r="AF50"/>
  <c r="AE50"/>
  <c r="AJ49"/>
  <c r="AI49"/>
  <c r="AK49" s="1"/>
  <c r="AG49"/>
  <c r="AH49" s="1"/>
  <c r="AF49"/>
  <c r="AJ48"/>
  <c r="AI48"/>
  <c r="AK48" s="1"/>
  <c r="AH48"/>
  <c r="AG48"/>
  <c r="AF48"/>
  <c r="AJ47"/>
  <c r="AI47"/>
  <c r="AK47" s="1"/>
  <c r="AG47"/>
  <c r="AH47" s="1"/>
  <c r="AF47"/>
  <c r="AJ46"/>
  <c r="AI46"/>
  <c r="AK46" s="1"/>
  <c r="AH46"/>
  <c r="AG46"/>
  <c r="AF46"/>
  <c r="AJ45"/>
  <c r="AI45"/>
  <c r="AK45" s="1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H42"/>
  <c r="AG42"/>
  <c r="AF42"/>
  <c r="AJ41"/>
  <c r="AI41"/>
  <c r="AK41" s="1"/>
  <c r="AG41"/>
  <c r="AH41" s="1"/>
  <c r="AF41"/>
  <c r="AJ40"/>
  <c r="AI40"/>
  <c r="AK40" s="1"/>
  <c r="AH40"/>
  <c r="AG40"/>
  <c r="AF40"/>
  <c r="AJ39"/>
  <c r="AI39"/>
  <c r="AK39" s="1"/>
  <c r="AG39"/>
  <c r="AH39" s="1"/>
  <c r="AF39"/>
  <c r="AJ38"/>
  <c r="AI38"/>
  <c r="AK38" s="1"/>
  <c r="AH38"/>
  <c r="AG38"/>
  <c r="AF38"/>
  <c r="AJ37"/>
  <c r="AI37"/>
  <c r="AK37" s="1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H34"/>
  <c r="AG34"/>
  <c r="AF34"/>
  <c r="AJ33"/>
  <c r="AI33"/>
  <c r="AK33" s="1"/>
  <c r="AG33"/>
  <c r="AH33" s="1"/>
  <c r="AF33"/>
  <c r="AJ32"/>
  <c r="AI32"/>
  <c r="AK32" s="1"/>
  <c r="AH32"/>
  <c r="AG32"/>
  <c r="AF32"/>
  <c r="AJ31"/>
  <c r="AI31"/>
  <c r="AK31" s="1"/>
  <c r="AG31"/>
  <c r="AH31" s="1"/>
  <c r="AF31"/>
  <c r="AJ30"/>
  <c r="AI30"/>
  <c r="AK30" s="1"/>
  <c r="AH30"/>
  <c r="AG30"/>
  <c r="AF30"/>
  <c r="AJ29"/>
  <c r="AI29"/>
  <c r="AK29" s="1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H26"/>
  <c r="AG26"/>
  <c r="AF26"/>
  <c r="AJ25"/>
  <c r="AI25"/>
  <c r="AK25" s="1"/>
  <c r="AG25"/>
  <c r="AH25" s="1"/>
  <c r="AF25"/>
  <c r="AJ24"/>
  <c r="AI24"/>
  <c r="AK24" s="1"/>
  <c r="AH24"/>
  <c r="AG24"/>
  <c r="AF24"/>
  <c r="AJ23"/>
  <c r="AI23"/>
  <c r="AK23" s="1"/>
  <c r="AG23"/>
  <c r="AH23" s="1"/>
  <c r="AF23"/>
  <c r="AJ22"/>
  <c r="AI22"/>
  <c r="AK22" s="1"/>
  <c r="AH22"/>
  <c r="AG22"/>
  <c r="AF22"/>
  <c r="AJ21"/>
  <c r="AI21"/>
  <c r="AK21" s="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H18"/>
  <c r="AG18"/>
  <c r="AF18"/>
  <c r="AE18"/>
  <c r="AJ17"/>
  <c r="AI17"/>
  <c r="AK17" s="1"/>
  <c r="AG17"/>
  <c r="AH17" s="1"/>
  <c r="AF17"/>
  <c r="AE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K14" s="1"/>
  <c r="AH14"/>
  <c r="AG14"/>
  <c r="AF14"/>
  <c r="AE14"/>
  <c r="AJ13"/>
  <c r="AI13"/>
  <c r="AG13"/>
  <c r="AH13" s="1"/>
  <c r="AF13"/>
  <c r="AE13"/>
  <c r="AS12"/>
  <c r="AT12" s="1"/>
  <c r="AH12"/>
  <c r="AI51" l="1"/>
  <c r="AK51" s="1"/>
  <c r="AF51"/>
  <c r="AJ51"/>
  <c r="AK13"/>
  <c r="AH50"/>
  <c r="AH51" s="1"/>
  <c r="E51"/>
  <c r="S51"/>
  <c r="Q51"/>
  <c r="G51"/>
  <c r="F51"/>
  <c r="L58"/>
  <c r="L57"/>
  <c r="L56"/>
  <c r="L55"/>
  <c r="F56" l="1"/>
  <c r="I35"/>
  <c r="L35" s="1"/>
  <c r="J35"/>
  <c r="K35" s="1"/>
  <c r="M35"/>
  <c r="I36"/>
  <c r="L36" s="1"/>
  <c r="J36"/>
  <c r="K36" s="1"/>
  <c r="M36"/>
  <c r="I37"/>
  <c r="J37"/>
  <c r="K37" s="1"/>
  <c r="L37"/>
  <c r="M37"/>
  <c r="I38"/>
  <c r="L38" s="1"/>
  <c r="N38" s="1"/>
  <c r="J38"/>
  <c r="K38" s="1"/>
  <c r="M38"/>
  <c r="I39"/>
  <c r="L39" s="1"/>
  <c r="N39" s="1"/>
  <c r="J39"/>
  <c r="K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36" l="1"/>
  <c r="N35"/>
  <c r="N4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M24"/>
  <c r="J25"/>
  <c r="K25" s="1"/>
  <c r="L25"/>
  <c r="M25"/>
  <c r="J26"/>
  <c r="K26" s="1"/>
  <c r="L26"/>
  <c r="M26"/>
  <c r="J27"/>
  <c r="K27" s="1"/>
  <c r="L27"/>
  <c r="M27"/>
  <c r="J28"/>
  <c r="K28" s="1"/>
  <c r="L28"/>
  <c r="M28"/>
  <c r="J29"/>
  <c r="K29" s="1"/>
  <c r="L29"/>
  <c r="M29"/>
  <c r="J30"/>
  <c r="K30" s="1"/>
  <c r="L30"/>
  <c r="M30"/>
  <c r="J31"/>
  <c r="K31" s="1"/>
  <c r="L31"/>
  <c r="M31"/>
  <c r="J32"/>
  <c r="K32" s="1"/>
  <c r="L32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32" l="1"/>
  <c r="N28"/>
  <c r="N24"/>
  <c r="N20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<sst xmlns="http://schemas.openxmlformats.org/spreadsheetml/2006/main" count="150" uniqueCount="71">
  <si>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</si>
  <si>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</si>
  <si>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</si>
  <si>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</si>
  <si>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</si>
  <si>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</si>
  <si>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</si>
  <si>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</si>
  <si>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</si>
  <si>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</si>
  <si>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</si>
  <si>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</si>
  <si>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</si>
  <si>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</si>
  <si>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</si>
  <si>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</si>
  <si>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</si>
  <si>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</si>
  <si>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</si>
  <si>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</si>
  <si>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</si>
  <si>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</si>
  <si>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</si>
  <si>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</si>
  <si>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</si>
  <si>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</si>
  <si>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</si>
  <si>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</si>
  <si>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</si>
  <si>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</si>
  <si>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</si>
  <si>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</si>
  <si>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</si>
  <si>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</si>
  <si>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</si>
  <si>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</si>
  <si>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</si>
  <si>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</si>
  <si>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</si>
  <si>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</si>
  <si>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</si>
  <si>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</si>
  <si>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</si>
  <si>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</si>
  <si>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</si>
  <si>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</si>
  <si>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</si>
  <si>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</si>
  <si>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</si>
  <si>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</si>
  <si>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</si>
  <si>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</si>
  <si>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</si>
  <si>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</si>
  <si>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143139-1-C-10</t>
  </si>
  <si>
    <t>143139-1-C</t>
  </si>
  <si>
    <t>59 SEC</t>
  </si>
  <si>
    <t>MR 7/14</t>
  </si>
  <si>
    <t>Machine #   GOSS 1</t>
  </si>
  <si>
    <t xml:space="preserve">Routing:     WASH &amp; PACK DEPT   </t>
  </si>
  <si>
    <t>C</t>
  </si>
  <si>
    <t>JM</t>
  </si>
  <si>
    <t>wkg on front reamer</t>
  </si>
  <si>
    <t xml:space="preserve">wkg on mill </t>
  </si>
  <si>
    <t>DS</t>
  </si>
  <si>
    <t>Cleaning/no -10parts</t>
  </si>
  <si>
    <t>Chng reamer</t>
  </si>
  <si>
    <t>Wrkng on mills</t>
  </si>
  <si>
    <r>
      <rPr>
        <b/>
        <sz val="11"/>
        <rFont val="Calibri"/>
        <family val="2"/>
        <scheme val="minor"/>
      </rPr>
      <t>M18/</t>
    </r>
    <r>
      <rPr>
        <sz val="11"/>
        <rFont val="Calibri"/>
        <family val="2"/>
        <scheme val="minor"/>
      </rPr>
      <t>Maint-end mill</t>
    </r>
  </si>
  <si>
    <t>Rewrkng goss prts in PR</t>
  </si>
  <si>
    <t>Meeting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</si>
</sst>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11" fillId="0" borderId="9" xfId="1" applyFont="1" applyBorder="1" applyAlignment="1">
      <alignment horizontal="left"/>
    </xf>
    <xf numFmtId="0" fontId="11" fillId="0" borderId="11" xfId="1" applyFont="1" applyBorder="1" applyAlignment="1">
      <alignment horizontal="left"/>
    </xf>
    <xf numFmtId="0" fontId="11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3" zoomScaleNormal="100" workbookViewId="0">
      <selection activeCell="B40" sqref="B40"/>
    </sheetView>
  </sheetViews>
  <sheetFormatPr defaultRowHeight="15"/>
  <cols>
    <col min="1" max="1" width="2.7109375" style="1" hidden="1" customWidth="1"/>
    <col min="2" max="2" width="8.8554687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5" t="s">
        <v>50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52"/>
      <c r="W1" s="21"/>
      <c r="Y1" s="20"/>
      <c r="Z1" s="125" t="s">
        <v>50</v>
      </c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77"/>
      <c r="AT1" s="21"/>
    </row>
    <row r="2" spans="2:46" ht="19.5" customHeight="1">
      <c r="B2" s="128" t="s">
        <v>24</v>
      </c>
      <c r="C2" s="129"/>
      <c r="D2" s="51"/>
      <c r="E2" s="130" t="s">
        <v>55</v>
      </c>
      <c r="F2" s="131"/>
      <c r="G2" s="132"/>
      <c r="H2" s="22"/>
      <c r="I2" s="2"/>
      <c r="J2" s="126" t="s">
        <v>0</v>
      </c>
      <c r="K2" s="127"/>
      <c r="L2" s="54" t="s">
        <v>60</v>
      </c>
      <c r="M2" s="22"/>
      <c r="N2" s="22"/>
      <c r="O2" s="22"/>
      <c r="P2" s="22"/>
      <c r="Q2" s="22"/>
      <c r="R2" s="136" t="s">
        <v>48</v>
      </c>
      <c r="S2" s="137"/>
      <c r="T2" s="138"/>
      <c r="U2" s="126">
        <v>351741</v>
      </c>
      <c r="V2" s="129"/>
      <c r="W2" s="133"/>
      <c r="Y2" s="128" t="s">
        <v>24</v>
      </c>
      <c r="Z2" s="129"/>
      <c r="AA2" s="76"/>
      <c r="AB2" s="130"/>
      <c r="AC2" s="131"/>
      <c r="AD2" s="132"/>
      <c r="AE2" s="22"/>
      <c r="AF2" s="2"/>
      <c r="AG2" s="126" t="s">
        <v>0</v>
      </c>
      <c r="AH2" s="127"/>
      <c r="AI2" s="54"/>
      <c r="AJ2" s="22"/>
      <c r="AK2" s="22"/>
      <c r="AL2" s="22"/>
      <c r="AM2" s="22"/>
      <c r="AN2" s="22"/>
      <c r="AO2" s="136" t="s">
        <v>48</v>
      </c>
      <c r="AP2" s="137"/>
      <c r="AQ2" s="138"/>
      <c r="AR2" s="126"/>
      <c r="AS2" s="129"/>
      <c r="AT2" s="133"/>
    </row>
    <row r="3" spans="2:46" ht="19.5" customHeight="1">
      <c r="B3" s="128" t="s">
        <v>22</v>
      </c>
      <c r="C3" s="129"/>
      <c r="D3" s="50"/>
      <c r="E3" s="130">
        <v>351740</v>
      </c>
      <c r="F3" s="131"/>
      <c r="G3" s="132"/>
      <c r="H3" s="22"/>
      <c r="I3" s="23"/>
      <c r="J3" s="126" t="s">
        <v>25</v>
      </c>
      <c r="K3" s="127"/>
      <c r="L3" s="126" t="s">
        <v>54</v>
      </c>
      <c r="M3" s="129"/>
      <c r="N3" s="129"/>
      <c r="O3" s="127"/>
      <c r="P3" s="22"/>
      <c r="Q3" s="22"/>
      <c r="R3" s="139"/>
      <c r="S3" s="140"/>
      <c r="T3" s="141"/>
      <c r="U3" s="126"/>
      <c r="V3" s="129"/>
      <c r="W3" s="133"/>
      <c r="Y3" s="128" t="s">
        <v>22</v>
      </c>
      <c r="Z3" s="129"/>
      <c r="AA3" s="79"/>
      <c r="AB3" s="130"/>
      <c r="AC3" s="131"/>
      <c r="AD3" s="132"/>
      <c r="AE3" s="22"/>
      <c r="AF3" s="23"/>
      <c r="AG3" s="126" t="s">
        <v>25</v>
      </c>
      <c r="AH3" s="127"/>
      <c r="AI3" s="126"/>
      <c r="AJ3" s="129"/>
      <c r="AK3" s="129"/>
      <c r="AL3" s="127"/>
      <c r="AM3" s="22"/>
      <c r="AN3" s="22"/>
      <c r="AO3" s="139"/>
      <c r="AP3" s="140"/>
      <c r="AQ3" s="141"/>
      <c r="AR3" s="126"/>
      <c r="AS3" s="129"/>
      <c r="AT3" s="133"/>
    </row>
    <row r="4" spans="2:46" ht="19.5" customHeight="1">
      <c r="B4" s="145" t="s">
        <v>23</v>
      </c>
      <c r="C4" s="138"/>
      <c r="D4" s="50"/>
      <c r="E4" s="136">
        <v>5500</v>
      </c>
      <c r="F4" s="137"/>
      <c r="G4" s="138"/>
      <c r="H4" s="22"/>
      <c r="I4" s="24"/>
      <c r="J4" s="134"/>
      <c r="K4" s="134"/>
      <c r="L4" s="134"/>
      <c r="M4" s="134"/>
      <c r="N4" s="134"/>
      <c r="O4" s="134"/>
      <c r="P4" s="25"/>
      <c r="Q4" s="25"/>
      <c r="R4" s="142"/>
      <c r="S4" s="143"/>
      <c r="T4" s="144"/>
      <c r="U4" s="134"/>
      <c r="V4" s="134"/>
      <c r="W4" s="135"/>
      <c r="Y4" s="145" t="s">
        <v>23</v>
      </c>
      <c r="Z4" s="138"/>
      <c r="AA4" s="79"/>
      <c r="AB4" s="136"/>
      <c r="AC4" s="137"/>
      <c r="AD4" s="138"/>
      <c r="AE4" s="22"/>
      <c r="AF4" s="24"/>
      <c r="AG4" s="134"/>
      <c r="AH4" s="134"/>
      <c r="AI4" s="134"/>
      <c r="AJ4" s="134"/>
      <c r="AK4" s="134"/>
      <c r="AL4" s="134"/>
      <c r="AM4" s="25"/>
      <c r="AN4" s="25"/>
      <c r="AO4" s="142"/>
      <c r="AP4" s="143"/>
      <c r="AQ4" s="144"/>
      <c r="AR4" s="134"/>
      <c r="AS4" s="134"/>
      <c r="AT4" s="135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16.5" customHeight="1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5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8"/>
      <c r="P8" s="25"/>
      <c r="Q8" s="25"/>
      <c r="R8" s="86" t="s">
        <v>57</v>
      </c>
      <c r="S8" s="87"/>
      <c r="T8" s="87"/>
      <c r="U8" s="87"/>
      <c r="V8" s="87"/>
      <c r="W8" s="88"/>
      <c r="Y8" s="145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8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5"/>
      <c r="V9" s="185"/>
      <c r="W9" s="186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5"/>
      <c r="AS9" s="185"/>
      <c r="AT9" s="186"/>
    </row>
    <row r="10" spans="2:46" ht="20.25" customHeight="1">
      <c r="B10" s="187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1" t="s">
        <v>7</v>
      </c>
      <c r="I10" s="191" t="s">
        <v>8</v>
      </c>
      <c r="J10" s="191" t="s">
        <v>30</v>
      </c>
      <c r="K10" s="191" t="s">
        <v>9</v>
      </c>
      <c r="L10" s="191" t="s">
        <v>10</v>
      </c>
      <c r="M10" s="191" t="s">
        <v>11</v>
      </c>
      <c r="N10" s="193" t="s">
        <v>17</v>
      </c>
      <c r="O10" s="194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7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1" t="s">
        <v>7</v>
      </c>
      <c r="AF10" s="191" t="s">
        <v>8</v>
      </c>
      <c r="AG10" s="191" t="s">
        <v>30</v>
      </c>
      <c r="AH10" s="191" t="s">
        <v>9</v>
      </c>
      <c r="AI10" s="191" t="s">
        <v>10</v>
      </c>
      <c r="AJ10" s="191" t="s">
        <v>11</v>
      </c>
      <c r="AK10" s="193" t="s">
        <v>17</v>
      </c>
      <c r="AL10" s="194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>
      <c r="B11" s="188"/>
      <c r="C11" s="189"/>
      <c r="D11" s="190"/>
      <c r="E11" s="190"/>
      <c r="F11" s="189"/>
      <c r="G11" s="190"/>
      <c r="H11" s="192"/>
      <c r="I11" s="192"/>
      <c r="J11" s="192"/>
      <c r="K11" s="192"/>
      <c r="L11" s="192"/>
      <c r="M11" s="192"/>
      <c r="N11" s="195"/>
      <c r="O11" s="196"/>
      <c r="P11" s="147"/>
      <c r="Q11" s="147"/>
      <c r="R11" s="147"/>
      <c r="S11" s="147"/>
      <c r="T11" s="147"/>
      <c r="U11" s="149"/>
      <c r="V11" s="151"/>
      <c r="W11" s="153"/>
      <c r="Y11" s="188"/>
      <c r="Z11" s="189"/>
      <c r="AA11" s="190"/>
      <c r="AB11" s="190"/>
      <c r="AC11" s="189"/>
      <c r="AD11" s="190"/>
      <c r="AE11" s="192"/>
      <c r="AF11" s="192"/>
      <c r="AG11" s="192"/>
      <c r="AH11" s="192"/>
      <c r="AI11" s="192"/>
      <c r="AJ11" s="192"/>
      <c r="AK11" s="195"/>
      <c r="AL11" s="196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>
      <c r="B12" s="197" t="s">
        <v>58</v>
      </c>
      <c r="C12" s="198"/>
      <c r="D12" s="198"/>
      <c r="E12" s="198"/>
      <c r="F12" s="199"/>
      <c r="G12" s="41"/>
      <c r="H12" s="3"/>
      <c r="I12" s="3" t="s">
        <v>1</v>
      </c>
      <c r="J12" s="26">
        <v>0</v>
      </c>
      <c r="K12" s="26">
        <f>E$4</f>
        <v>5500</v>
      </c>
      <c r="L12" s="158" t="s">
        <v>52</v>
      </c>
      <c r="M12" s="159"/>
      <c r="N12" s="158" t="s">
        <v>56</v>
      </c>
      <c r="O12" s="160"/>
      <c r="P12" s="64"/>
      <c r="Q12" s="64"/>
      <c r="R12" s="64"/>
      <c r="S12" s="65"/>
      <c r="T12" s="66">
        <v>49</v>
      </c>
      <c r="U12" s="66">
        <v>16</v>
      </c>
      <c r="V12" s="44">
        <f>SUM(F13:F50)</f>
        <v>0</v>
      </c>
      <c r="W12" s="45" t="str">
        <f>IF(V12=0,"",U12/V12)</f>
        <v/>
      </c>
      <c r="Y12" s="197" t="s">
        <v>37</v>
      </c>
      <c r="Z12" s="198"/>
      <c r="AA12" s="198"/>
      <c r="AB12" s="198"/>
      <c r="AC12" s="199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41943</v>
      </c>
      <c r="C13" s="28" t="s">
        <v>61</v>
      </c>
      <c r="D13" s="28"/>
      <c r="E13" s="28">
        <v>5.5</v>
      </c>
      <c r="F13" s="29">
        <v>0</v>
      </c>
      <c r="G13" s="30">
        <v>146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146</v>
      </c>
      <c r="K13" s="6">
        <f>E$4-J13</f>
        <v>5354</v>
      </c>
      <c r="L13" s="7">
        <f t="shared" ref="L13:L50" si="1">IF(G13="",0,$T$12*(I13-F13-Q13))</f>
        <v>269.5</v>
      </c>
      <c r="M13" s="4">
        <f>G13</f>
        <v>146</v>
      </c>
      <c r="N13" s="89">
        <f>IF(L13=0,"",(M13/L13))</f>
        <v>0.54174397031539889</v>
      </c>
      <c r="O13" s="90"/>
      <c r="P13" s="31"/>
      <c r="Q13" s="28">
        <v>2.5</v>
      </c>
      <c r="R13" s="28">
        <v>2</v>
      </c>
      <c r="S13" s="28">
        <v>0</v>
      </c>
      <c r="T13" s="173" t="s">
        <v>62</v>
      </c>
      <c r="U13" s="174"/>
      <c r="V13" s="174"/>
      <c r="W13" s="17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3"/>
      <c r="AR13" s="174"/>
      <c r="AS13" s="174"/>
      <c r="AT13" s="175"/>
    </row>
    <row r="14" spans="2:46" ht="15" customHeight="1">
      <c r="B14" s="27">
        <v>41944</v>
      </c>
      <c r="C14" s="28" t="s">
        <v>61</v>
      </c>
      <c r="D14" s="28"/>
      <c r="E14" s="28">
        <v>4.5</v>
      </c>
      <c r="F14" s="32">
        <v>0</v>
      </c>
      <c r="G14" s="30">
        <v>115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261</v>
      </c>
      <c r="K14" s="6">
        <f>E$4-J14</f>
        <v>5239</v>
      </c>
      <c r="L14" s="7">
        <f t="shared" si="1"/>
        <v>220.5</v>
      </c>
      <c r="M14" s="4">
        <f t="shared" ref="M14:M50" si="4">G14</f>
        <v>115</v>
      </c>
      <c r="N14" s="89">
        <f t="shared" ref="N14:N50" si="5">IF(L14=0,"",(M14/L14))</f>
        <v>0.52154195011337867</v>
      </c>
      <c r="O14" s="90"/>
      <c r="P14" s="31"/>
      <c r="Q14" s="28">
        <v>1.5</v>
      </c>
      <c r="R14" s="28">
        <v>2</v>
      </c>
      <c r="S14" s="28">
        <v>0</v>
      </c>
      <c r="T14" s="173" t="s">
        <v>63</v>
      </c>
      <c r="U14" s="174"/>
      <c r="V14" s="174"/>
      <c r="W14" s="17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3"/>
      <c r="AR14" s="174"/>
      <c r="AS14" s="174"/>
      <c r="AT14" s="175"/>
    </row>
    <row r="15" spans="2:46" ht="15" customHeight="1">
      <c r="B15" s="27">
        <v>41946</v>
      </c>
      <c r="C15" s="28" t="s">
        <v>61</v>
      </c>
      <c r="D15" s="28"/>
      <c r="E15" s="28">
        <v>8</v>
      </c>
      <c r="F15" s="32">
        <v>0</v>
      </c>
      <c r="G15" s="30">
        <v>265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526</v>
      </c>
      <c r="K15" s="6">
        <f>E$4-J15</f>
        <v>4974</v>
      </c>
      <c r="L15" s="7">
        <f t="shared" si="1"/>
        <v>392</v>
      </c>
      <c r="M15" s="4">
        <f t="shared" si="4"/>
        <v>265</v>
      </c>
      <c r="N15" s="89">
        <f t="shared" si="5"/>
        <v>0.67602040816326525</v>
      </c>
      <c r="O15" s="90"/>
      <c r="P15" s="31"/>
      <c r="Q15" s="46">
        <v>0</v>
      </c>
      <c r="R15" s="46">
        <v>0</v>
      </c>
      <c r="S15" s="46">
        <v>0</v>
      </c>
      <c r="T15" s="178"/>
      <c r="U15" s="179"/>
      <c r="V15" s="179"/>
      <c r="W15" s="180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8"/>
      <c r="AR15" s="179"/>
      <c r="AS15" s="179"/>
      <c r="AT15" s="180"/>
    </row>
    <row r="16" spans="2:46" ht="15" customHeight="1">
      <c r="B16" s="9">
        <v>41946</v>
      </c>
      <c r="C16" s="33" t="s">
        <v>64</v>
      </c>
      <c r="D16" s="48"/>
      <c r="E16" s="48">
        <v>8</v>
      </c>
      <c r="F16" s="10">
        <v>0</v>
      </c>
      <c r="G16" s="11">
        <v>301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827</v>
      </c>
      <c r="K16" s="6">
        <f t="shared" ref="K16:K50" si="8">E$4-J16</f>
        <v>4673</v>
      </c>
      <c r="L16" s="7">
        <f t="shared" si="1"/>
        <v>392</v>
      </c>
      <c r="M16" s="4">
        <f t="shared" si="4"/>
        <v>301</v>
      </c>
      <c r="N16" s="89">
        <f t="shared" ref="N16:N18" si="9">IF(L16=0,"",(M16/L16))</f>
        <v>0.7678571428571429</v>
      </c>
      <c r="O16" s="90"/>
      <c r="P16" s="31"/>
      <c r="Q16" s="46">
        <v>0</v>
      </c>
      <c r="R16" s="46">
        <v>0</v>
      </c>
      <c r="S16" s="46">
        <v>0</v>
      </c>
      <c r="T16" s="173"/>
      <c r="U16" s="174"/>
      <c r="V16" s="174"/>
      <c r="W16" s="17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3"/>
      <c r="AR16" s="174"/>
      <c r="AS16" s="174"/>
      <c r="AT16" s="175"/>
    </row>
    <row r="17" spans="2:46" ht="15" customHeight="1">
      <c r="B17" s="9">
        <v>41947</v>
      </c>
      <c r="C17" s="34" t="s">
        <v>61</v>
      </c>
      <c r="D17" s="48"/>
      <c r="E17" s="48">
        <v>7</v>
      </c>
      <c r="F17" s="10">
        <v>0</v>
      </c>
      <c r="G17" s="11">
        <v>224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1051</v>
      </c>
      <c r="K17" s="6">
        <f t="shared" si="8"/>
        <v>4449</v>
      </c>
      <c r="L17" s="7">
        <f t="shared" si="1"/>
        <v>343</v>
      </c>
      <c r="M17" s="4">
        <f t="shared" si="4"/>
        <v>224</v>
      </c>
      <c r="N17" s="89">
        <f t="shared" si="9"/>
        <v>0.65306122448979587</v>
      </c>
      <c r="O17" s="90"/>
      <c r="P17" s="31"/>
      <c r="Q17" s="46">
        <v>1</v>
      </c>
      <c r="R17" s="46">
        <v>4</v>
      </c>
      <c r="S17" s="46">
        <v>0</v>
      </c>
      <c r="T17" s="173" t="s">
        <v>65</v>
      </c>
      <c r="U17" s="174"/>
      <c r="V17" s="174"/>
      <c r="W17" s="17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3"/>
      <c r="AR17" s="174"/>
      <c r="AS17" s="174"/>
      <c r="AT17" s="175"/>
    </row>
    <row r="18" spans="2:46" ht="15" customHeight="1">
      <c r="B18" s="9">
        <v>41948</v>
      </c>
      <c r="C18" s="49" t="s">
        <v>61</v>
      </c>
      <c r="D18" s="48"/>
      <c r="E18" s="48">
        <v>8</v>
      </c>
      <c r="F18" s="10">
        <v>0</v>
      </c>
      <c r="G18" s="11">
        <v>248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1299</v>
      </c>
      <c r="K18" s="6">
        <f t="shared" si="8"/>
        <v>4201</v>
      </c>
      <c r="L18" s="7">
        <f t="shared" si="1"/>
        <v>392</v>
      </c>
      <c r="M18" s="4">
        <f t="shared" si="4"/>
        <v>248</v>
      </c>
      <c r="N18" s="89">
        <f t="shared" si="9"/>
        <v>0.63265306122448983</v>
      </c>
      <c r="O18" s="90"/>
      <c r="P18" s="31"/>
      <c r="Q18" s="46">
        <v>0</v>
      </c>
      <c r="R18" s="46">
        <v>0</v>
      </c>
      <c r="S18" s="46">
        <v>0</v>
      </c>
      <c r="T18" s="91"/>
      <c r="U18" s="92"/>
      <c r="V18" s="92"/>
      <c r="W18" s="93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>
        <v>41948</v>
      </c>
      <c r="C19" s="49" t="s">
        <v>64</v>
      </c>
      <c r="D19" s="47"/>
      <c r="E19" s="46">
        <v>8</v>
      </c>
      <c r="F19" s="46">
        <v>0</v>
      </c>
      <c r="G19" s="11">
        <v>278</v>
      </c>
      <c r="H19" s="4"/>
      <c r="I19" s="5">
        <f t="shared" si="0"/>
        <v>8</v>
      </c>
      <c r="J19" s="6">
        <f>SUM(G$12:G19)</f>
        <v>1577</v>
      </c>
      <c r="K19" s="6">
        <f t="shared" ref="K19:K45" si="11">E$4-J19</f>
        <v>3923</v>
      </c>
      <c r="L19" s="7">
        <f t="shared" ref="L19:L45" si="12">IF(G19="",0,$T$12*(I19-F19-Q19))</f>
        <v>392</v>
      </c>
      <c r="M19" s="4">
        <f t="shared" ref="M19:M45" si="13">G19</f>
        <v>278</v>
      </c>
      <c r="N19" s="89">
        <f t="shared" ref="N19" si="14">IF(L19=0,"",(M19/L19))</f>
        <v>0.70918367346938771</v>
      </c>
      <c r="O19" s="90"/>
      <c r="P19" s="31"/>
      <c r="Q19" s="46">
        <v>0</v>
      </c>
      <c r="R19" s="46">
        <v>0</v>
      </c>
      <c r="S19" s="46">
        <v>0</v>
      </c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>
        <v>41949</v>
      </c>
      <c r="C20" s="49" t="s">
        <v>61</v>
      </c>
      <c r="D20" s="47"/>
      <c r="E20" s="46">
        <v>8</v>
      </c>
      <c r="F20" s="10">
        <v>0</v>
      </c>
      <c r="G20" s="11">
        <v>196</v>
      </c>
      <c r="H20" s="4"/>
      <c r="I20" s="5">
        <f t="shared" si="0"/>
        <v>9.5</v>
      </c>
      <c r="J20" s="6">
        <f>SUM(G$12:G20)</f>
        <v>1773</v>
      </c>
      <c r="K20" s="6">
        <f t="shared" si="11"/>
        <v>3727</v>
      </c>
      <c r="L20" s="7">
        <f t="shared" si="12"/>
        <v>392</v>
      </c>
      <c r="M20" s="4">
        <f t="shared" si="13"/>
        <v>196</v>
      </c>
      <c r="N20" s="89">
        <f t="shared" ref="N20:N49" si="15">IF(L20=0,"",(M20/L20))</f>
        <v>0.5</v>
      </c>
      <c r="O20" s="90"/>
      <c r="P20" s="31"/>
      <c r="Q20" s="46">
        <v>1.5</v>
      </c>
      <c r="R20" s="46">
        <v>4</v>
      </c>
      <c r="S20" s="46">
        <v>0</v>
      </c>
      <c r="T20" s="91"/>
      <c r="U20" s="92"/>
      <c r="V20" s="92"/>
      <c r="W20" s="93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>
        <v>41949</v>
      </c>
      <c r="C21" s="49" t="s">
        <v>64</v>
      </c>
      <c r="D21" s="47"/>
      <c r="E21" s="28">
        <v>8</v>
      </c>
      <c r="F21" s="32">
        <v>0</v>
      </c>
      <c r="G21" s="30">
        <v>224</v>
      </c>
      <c r="H21" s="4"/>
      <c r="I21" s="5">
        <f t="shared" si="0"/>
        <v>8</v>
      </c>
      <c r="J21" s="6">
        <f>SUM(G$12:G21)</f>
        <v>1997</v>
      </c>
      <c r="K21" s="6">
        <f t="shared" si="11"/>
        <v>3503</v>
      </c>
      <c r="L21" s="7">
        <f t="shared" si="12"/>
        <v>392</v>
      </c>
      <c r="M21" s="4">
        <f t="shared" si="13"/>
        <v>224</v>
      </c>
      <c r="N21" s="89">
        <f t="shared" si="15"/>
        <v>0.5714285714285714</v>
      </c>
      <c r="O21" s="90"/>
      <c r="P21" s="31"/>
      <c r="Q21" s="46">
        <v>0</v>
      </c>
      <c r="R21" s="46">
        <v>0</v>
      </c>
      <c r="S21" s="46">
        <v>0</v>
      </c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>
        <v>41950</v>
      </c>
      <c r="C22" s="49" t="s">
        <v>61</v>
      </c>
      <c r="D22" s="47"/>
      <c r="E22" s="46">
        <v>4.5</v>
      </c>
      <c r="F22" s="10">
        <v>0</v>
      </c>
      <c r="G22" s="11">
        <v>122</v>
      </c>
      <c r="H22" s="4"/>
      <c r="I22" s="5">
        <f t="shared" si="0"/>
        <v>8</v>
      </c>
      <c r="J22" s="6">
        <f>SUM(G$12:G22)</f>
        <v>2119</v>
      </c>
      <c r="K22" s="6">
        <f t="shared" si="11"/>
        <v>3381</v>
      </c>
      <c r="L22" s="7">
        <f t="shared" si="12"/>
        <v>220.5</v>
      </c>
      <c r="M22" s="4">
        <f t="shared" si="13"/>
        <v>122</v>
      </c>
      <c r="N22" s="89">
        <f t="shared" si="15"/>
        <v>0.55328798185941042</v>
      </c>
      <c r="O22" s="90"/>
      <c r="P22" s="31"/>
      <c r="Q22" s="46">
        <v>3.5</v>
      </c>
      <c r="R22" s="46">
        <v>4</v>
      </c>
      <c r="S22" s="46">
        <v>0</v>
      </c>
      <c r="T22" s="94" t="s">
        <v>66</v>
      </c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>
        <v>41951</v>
      </c>
      <c r="C23" s="49" t="s">
        <v>61</v>
      </c>
      <c r="D23" s="47"/>
      <c r="E23" s="28">
        <v>6</v>
      </c>
      <c r="F23" s="32">
        <v>0</v>
      </c>
      <c r="G23" s="30">
        <v>168</v>
      </c>
      <c r="H23" s="4"/>
      <c r="I23" s="5">
        <f t="shared" si="0"/>
        <v>6</v>
      </c>
      <c r="J23" s="6">
        <f>SUM(G$12:G23)</f>
        <v>2287</v>
      </c>
      <c r="K23" s="6">
        <f t="shared" si="11"/>
        <v>3213</v>
      </c>
      <c r="L23" s="7">
        <f t="shared" si="12"/>
        <v>294</v>
      </c>
      <c r="M23" s="4">
        <f t="shared" si="13"/>
        <v>168</v>
      </c>
      <c r="N23" s="89">
        <f t="shared" si="15"/>
        <v>0.5714285714285714</v>
      </c>
      <c r="O23" s="90"/>
      <c r="P23" s="31"/>
      <c r="Q23" s="46">
        <v>0</v>
      </c>
      <c r="R23" s="46">
        <v>0</v>
      </c>
      <c r="S23" s="46">
        <v>0</v>
      </c>
      <c r="T23" s="91"/>
      <c r="U23" s="92"/>
      <c r="V23" s="92"/>
      <c r="W23" s="93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>
        <v>41953</v>
      </c>
      <c r="C24" s="49" t="s">
        <v>61</v>
      </c>
      <c r="D24" s="47"/>
      <c r="E24" s="46">
        <v>8</v>
      </c>
      <c r="F24" s="10">
        <v>0</v>
      </c>
      <c r="G24" s="11">
        <v>256</v>
      </c>
      <c r="H24" s="4"/>
      <c r="I24" s="5">
        <f t="shared" si="0"/>
        <v>8</v>
      </c>
      <c r="J24" s="6">
        <f>SUM(G$12:G24)</f>
        <v>2543</v>
      </c>
      <c r="K24" s="6">
        <f t="shared" si="11"/>
        <v>2957</v>
      </c>
      <c r="L24" s="7">
        <f t="shared" si="12"/>
        <v>392</v>
      </c>
      <c r="M24" s="4">
        <f t="shared" si="13"/>
        <v>256</v>
      </c>
      <c r="N24" s="89">
        <f t="shared" si="15"/>
        <v>0.65306122448979587</v>
      </c>
      <c r="O24" s="90"/>
      <c r="P24" s="31"/>
      <c r="Q24" s="46">
        <v>0</v>
      </c>
      <c r="R24" s="46">
        <v>0</v>
      </c>
      <c r="S24" s="46">
        <v>0</v>
      </c>
      <c r="T24" s="91"/>
      <c r="U24" s="92"/>
      <c r="V24" s="92"/>
      <c r="W24" s="93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>
        <v>41953</v>
      </c>
      <c r="C25" s="49" t="s">
        <v>64</v>
      </c>
      <c r="D25" s="47"/>
      <c r="E25" s="28">
        <v>8</v>
      </c>
      <c r="F25" s="32">
        <v>0</v>
      </c>
      <c r="G25" s="30">
        <v>256</v>
      </c>
      <c r="H25" s="4"/>
      <c r="I25" s="5">
        <f t="shared" si="0"/>
        <v>8</v>
      </c>
      <c r="J25" s="6">
        <f>SUM(G$12:G25)</f>
        <v>2799</v>
      </c>
      <c r="K25" s="6">
        <f t="shared" si="11"/>
        <v>2701</v>
      </c>
      <c r="L25" s="7">
        <f t="shared" si="12"/>
        <v>392</v>
      </c>
      <c r="M25" s="4">
        <f t="shared" si="13"/>
        <v>256</v>
      </c>
      <c r="N25" s="89">
        <f t="shared" si="15"/>
        <v>0.65306122448979587</v>
      </c>
      <c r="O25" s="90"/>
      <c r="P25" s="31"/>
      <c r="Q25" s="46">
        <v>0</v>
      </c>
      <c r="R25" s="46">
        <v>0</v>
      </c>
      <c r="S25" s="46">
        <v>0</v>
      </c>
      <c r="T25" s="91"/>
      <c r="U25" s="92"/>
      <c r="V25" s="92"/>
      <c r="W25" s="93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>
        <v>41954</v>
      </c>
      <c r="C26" s="49" t="s">
        <v>61</v>
      </c>
      <c r="D26" s="47"/>
      <c r="E26" s="46">
        <v>8</v>
      </c>
      <c r="F26" s="10">
        <v>0</v>
      </c>
      <c r="G26" s="11">
        <v>234</v>
      </c>
      <c r="H26" s="4"/>
      <c r="I26" s="5">
        <f t="shared" si="0"/>
        <v>8</v>
      </c>
      <c r="J26" s="6">
        <f>SUM(G$12:G26)</f>
        <v>3033</v>
      </c>
      <c r="K26" s="6">
        <f t="shared" si="11"/>
        <v>2467</v>
      </c>
      <c r="L26" s="7">
        <f t="shared" si="12"/>
        <v>392</v>
      </c>
      <c r="M26" s="4">
        <f t="shared" si="13"/>
        <v>234</v>
      </c>
      <c r="N26" s="89">
        <f t="shared" si="15"/>
        <v>0.59693877551020413</v>
      </c>
      <c r="O26" s="90"/>
      <c r="P26" s="31"/>
      <c r="Q26" s="46">
        <v>0</v>
      </c>
      <c r="R26" s="46">
        <v>0</v>
      </c>
      <c r="S26" s="46">
        <v>0</v>
      </c>
      <c r="T26" s="91"/>
      <c r="U26" s="92"/>
      <c r="V26" s="92"/>
      <c r="W26" s="93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>
        <v>41954</v>
      </c>
      <c r="C27" s="49" t="s">
        <v>64</v>
      </c>
      <c r="D27" s="47"/>
      <c r="E27" s="28">
        <v>8</v>
      </c>
      <c r="F27" s="32">
        <v>0</v>
      </c>
      <c r="G27" s="30">
        <v>256</v>
      </c>
      <c r="H27" s="4"/>
      <c r="I27" s="5">
        <f t="shared" si="0"/>
        <v>8</v>
      </c>
      <c r="J27" s="6">
        <f>SUM(G$12:G27)</f>
        <v>3289</v>
      </c>
      <c r="K27" s="6">
        <f t="shared" si="11"/>
        <v>2211</v>
      </c>
      <c r="L27" s="7">
        <f t="shared" si="12"/>
        <v>392</v>
      </c>
      <c r="M27" s="4">
        <f t="shared" si="13"/>
        <v>256</v>
      </c>
      <c r="N27" s="89">
        <f t="shared" si="15"/>
        <v>0.65306122448979587</v>
      </c>
      <c r="O27" s="90"/>
      <c r="P27" s="31"/>
      <c r="Q27" s="46">
        <v>0</v>
      </c>
      <c r="R27" s="46">
        <v>0</v>
      </c>
      <c r="S27" s="46">
        <v>0</v>
      </c>
      <c r="T27" s="91"/>
      <c r="U27" s="92"/>
      <c r="V27" s="92"/>
      <c r="W27" s="93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>
        <v>41955</v>
      </c>
      <c r="C28" s="49" t="s">
        <v>61</v>
      </c>
      <c r="D28" s="47"/>
      <c r="E28" s="46">
        <v>8</v>
      </c>
      <c r="F28" s="10">
        <v>0</v>
      </c>
      <c r="G28" s="11">
        <v>241</v>
      </c>
      <c r="H28" s="4"/>
      <c r="I28" s="5">
        <f t="shared" si="0"/>
        <v>8</v>
      </c>
      <c r="J28" s="6">
        <f>SUM(G$12:G28)</f>
        <v>3530</v>
      </c>
      <c r="K28" s="6">
        <f t="shared" si="11"/>
        <v>1970</v>
      </c>
      <c r="L28" s="7">
        <f t="shared" si="12"/>
        <v>392</v>
      </c>
      <c r="M28" s="4">
        <f t="shared" si="13"/>
        <v>241</v>
      </c>
      <c r="N28" s="89">
        <f t="shared" si="15"/>
        <v>0.61479591836734693</v>
      </c>
      <c r="O28" s="90"/>
      <c r="P28" s="31"/>
      <c r="Q28" s="46">
        <v>0</v>
      </c>
      <c r="R28" s="46">
        <v>0</v>
      </c>
      <c r="S28" s="46">
        <v>0</v>
      </c>
      <c r="T28" s="91"/>
      <c r="U28" s="92"/>
      <c r="V28" s="92"/>
      <c r="W28" s="93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>
        <v>41955</v>
      </c>
      <c r="C29" s="49" t="s">
        <v>64</v>
      </c>
      <c r="D29" s="47"/>
      <c r="E29" s="28">
        <v>5</v>
      </c>
      <c r="F29" s="32">
        <v>0</v>
      </c>
      <c r="G29" s="30">
        <v>160</v>
      </c>
      <c r="H29" s="4"/>
      <c r="I29" s="5">
        <f t="shared" si="0"/>
        <v>7</v>
      </c>
      <c r="J29" s="6">
        <f>SUM(G$12:G29)</f>
        <v>3690</v>
      </c>
      <c r="K29" s="6">
        <f t="shared" si="11"/>
        <v>1810</v>
      </c>
      <c r="L29" s="7">
        <f t="shared" si="12"/>
        <v>245</v>
      </c>
      <c r="M29" s="4">
        <f t="shared" si="13"/>
        <v>160</v>
      </c>
      <c r="N29" s="89">
        <f t="shared" si="15"/>
        <v>0.65306122448979587</v>
      </c>
      <c r="O29" s="90"/>
      <c r="P29" s="31"/>
      <c r="Q29" s="46">
        <v>2</v>
      </c>
      <c r="R29" s="46">
        <v>1</v>
      </c>
      <c r="S29" s="46">
        <v>4</v>
      </c>
      <c r="T29" s="94" t="s">
        <v>68</v>
      </c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>
        <v>41955</v>
      </c>
      <c r="C30" s="49" t="s">
        <v>64</v>
      </c>
      <c r="D30" s="47"/>
      <c r="E30" s="46">
        <v>0</v>
      </c>
      <c r="F30" s="10">
        <v>0</v>
      </c>
      <c r="G30" s="11">
        <v>0</v>
      </c>
      <c r="H30" s="4"/>
      <c r="I30" s="5">
        <f t="shared" si="0"/>
        <v>1</v>
      </c>
      <c r="J30" s="6">
        <f>SUM(G$12:G30)</f>
        <v>3690</v>
      </c>
      <c r="K30" s="6">
        <f t="shared" si="11"/>
        <v>1810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>
        <v>1</v>
      </c>
      <c r="R30" s="46">
        <v>4</v>
      </c>
      <c r="S30" s="46">
        <v>0</v>
      </c>
      <c r="T30" s="94" t="s">
        <v>67</v>
      </c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>
        <v>41956</v>
      </c>
      <c r="C31" s="49" t="s">
        <v>61</v>
      </c>
      <c r="D31" s="47"/>
      <c r="E31" s="28">
        <v>8</v>
      </c>
      <c r="F31" s="32">
        <v>0</v>
      </c>
      <c r="G31" s="30">
        <v>221</v>
      </c>
      <c r="H31" s="4"/>
      <c r="I31" s="5">
        <f t="shared" si="0"/>
        <v>9</v>
      </c>
      <c r="J31" s="6">
        <f>SUM(G$12:G31)</f>
        <v>3911</v>
      </c>
      <c r="K31" s="6">
        <f t="shared" si="11"/>
        <v>1589</v>
      </c>
      <c r="L31" s="7">
        <f t="shared" si="12"/>
        <v>392</v>
      </c>
      <c r="M31" s="4">
        <f t="shared" si="13"/>
        <v>221</v>
      </c>
      <c r="N31" s="89">
        <f t="shared" si="15"/>
        <v>0.56377551020408168</v>
      </c>
      <c r="O31" s="90"/>
      <c r="P31" s="31"/>
      <c r="Q31" s="46">
        <v>1</v>
      </c>
      <c r="R31" s="46">
        <v>2</v>
      </c>
      <c r="S31" s="46">
        <v>0</v>
      </c>
      <c r="T31" s="91"/>
      <c r="U31" s="92"/>
      <c r="V31" s="92"/>
      <c r="W31" s="93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>
        <v>41956</v>
      </c>
      <c r="C32" s="49" t="s">
        <v>64</v>
      </c>
      <c r="D32" s="47"/>
      <c r="E32" s="46">
        <v>8</v>
      </c>
      <c r="F32" s="10">
        <v>0</v>
      </c>
      <c r="G32" s="11">
        <v>224</v>
      </c>
      <c r="H32" s="4"/>
      <c r="I32" s="5">
        <f t="shared" si="0"/>
        <v>8</v>
      </c>
      <c r="J32" s="6">
        <f>SUM(G$12:G32)</f>
        <v>4135</v>
      </c>
      <c r="K32" s="6">
        <f t="shared" si="11"/>
        <v>1365</v>
      </c>
      <c r="L32" s="7">
        <f t="shared" si="12"/>
        <v>392</v>
      </c>
      <c r="M32" s="4">
        <f t="shared" si="13"/>
        <v>224</v>
      </c>
      <c r="N32" s="89">
        <f t="shared" si="15"/>
        <v>0.5714285714285714</v>
      </c>
      <c r="O32" s="90"/>
      <c r="P32" s="31"/>
      <c r="Q32" s="46">
        <v>0</v>
      </c>
      <c r="R32" s="46">
        <v>0</v>
      </c>
      <c r="S32" s="46">
        <v>0</v>
      </c>
      <c r="T32" s="91"/>
      <c r="U32" s="92"/>
      <c r="V32" s="92"/>
      <c r="W32" s="93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>
        <v>41957</v>
      </c>
      <c r="C33" s="49" t="s">
        <v>61</v>
      </c>
      <c r="D33" s="47"/>
      <c r="E33" s="28">
        <v>8</v>
      </c>
      <c r="F33" s="32">
        <v>0</v>
      </c>
      <c r="G33" s="30">
        <v>236</v>
      </c>
      <c r="H33" s="4"/>
      <c r="I33" s="5">
        <f t="shared" si="0"/>
        <v>8</v>
      </c>
      <c r="J33" s="6">
        <f>SUM(G$12:G33)</f>
        <v>4371</v>
      </c>
      <c r="K33" s="6">
        <f t="shared" si="11"/>
        <v>1129</v>
      </c>
      <c r="L33" s="7">
        <f t="shared" si="12"/>
        <v>392</v>
      </c>
      <c r="M33" s="4">
        <f t="shared" si="13"/>
        <v>236</v>
      </c>
      <c r="N33" s="89">
        <f t="shared" si="15"/>
        <v>0.60204081632653061</v>
      </c>
      <c r="O33" s="90"/>
      <c r="P33" s="31"/>
      <c r="Q33" s="46">
        <v>0</v>
      </c>
      <c r="R33" s="46">
        <v>0</v>
      </c>
      <c r="S33" s="46">
        <v>0</v>
      </c>
      <c r="T33" s="91"/>
      <c r="U33" s="92"/>
      <c r="V33" s="92"/>
      <c r="W33" s="93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>
        <v>41957</v>
      </c>
      <c r="C34" s="49" t="s">
        <v>64</v>
      </c>
      <c r="D34" s="47"/>
      <c r="E34" s="46">
        <v>8</v>
      </c>
      <c r="F34" s="10">
        <v>0</v>
      </c>
      <c r="G34" s="11">
        <v>244</v>
      </c>
      <c r="H34" s="4"/>
      <c r="I34" s="5">
        <f t="shared" si="0"/>
        <v>8</v>
      </c>
      <c r="J34" s="6">
        <f>SUM(G$12:G34)</f>
        <v>4615</v>
      </c>
      <c r="K34" s="6">
        <f t="shared" si="11"/>
        <v>885</v>
      </c>
      <c r="L34" s="7">
        <f t="shared" si="12"/>
        <v>392</v>
      </c>
      <c r="M34" s="4">
        <f t="shared" si="13"/>
        <v>244</v>
      </c>
      <c r="N34" s="89">
        <f t="shared" si="15"/>
        <v>0.62244897959183676</v>
      </c>
      <c r="O34" s="90"/>
      <c r="P34" s="31"/>
      <c r="Q34" s="46">
        <v>0</v>
      </c>
      <c r="R34" s="46">
        <v>0</v>
      </c>
      <c r="S34" s="46">
        <v>0</v>
      </c>
      <c r="T34" s="91"/>
      <c r="U34" s="92"/>
      <c r="V34" s="92"/>
      <c r="W34" s="93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>
        <v>41958</v>
      </c>
      <c r="C35" s="49" t="s">
        <v>61</v>
      </c>
      <c r="D35" s="47"/>
      <c r="E35" s="46">
        <v>2.5</v>
      </c>
      <c r="F35" s="10">
        <v>0</v>
      </c>
      <c r="G35" s="11">
        <v>64</v>
      </c>
      <c r="H35" s="4"/>
      <c r="I35" s="5">
        <f t="shared" ref="I35:I41" si="16">IF(G35="","",(SUM(E35+F35+Q35)))</f>
        <v>6</v>
      </c>
      <c r="J35" s="6">
        <f>SUM(G$12:G35)</f>
        <v>4679</v>
      </c>
      <c r="K35" s="6">
        <f t="shared" ref="K35:K41" si="17">E$4-J35</f>
        <v>821</v>
      </c>
      <c r="L35" s="7">
        <f t="shared" ref="L35:L41" si="18">IF(G35="",0,$T$12*(I35-F35-Q35))</f>
        <v>122.5</v>
      </c>
      <c r="M35" s="4">
        <f t="shared" ref="M35:M41" si="19">G35</f>
        <v>64</v>
      </c>
      <c r="N35" s="89">
        <f t="shared" ref="N35:N41" si="20">IF(L35=0,"",(M35/L35))</f>
        <v>0.52244897959183678</v>
      </c>
      <c r="O35" s="90"/>
      <c r="P35" s="31"/>
      <c r="Q35" s="46">
        <v>3.5</v>
      </c>
      <c r="R35" s="46">
        <v>4</v>
      </c>
      <c r="S35" s="46">
        <v>0</v>
      </c>
      <c r="T35" s="97" t="s">
        <v>69</v>
      </c>
      <c r="U35" s="98"/>
      <c r="V35" s="98"/>
      <c r="W35" s="9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>
        <v>41960</v>
      </c>
      <c r="C36" s="49" t="s">
        <v>61</v>
      </c>
      <c r="D36" s="47"/>
      <c r="E36" s="46">
        <v>8</v>
      </c>
      <c r="F36" s="10">
        <v>0</v>
      </c>
      <c r="G36" s="11">
        <v>235</v>
      </c>
      <c r="H36" s="4"/>
      <c r="I36" s="5">
        <f t="shared" si="16"/>
        <v>8</v>
      </c>
      <c r="J36" s="6">
        <f>SUM(G$12:G36)</f>
        <v>4914</v>
      </c>
      <c r="K36" s="6">
        <f t="shared" si="17"/>
        <v>586</v>
      </c>
      <c r="L36" s="7">
        <f t="shared" si="18"/>
        <v>392</v>
      </c>
      <c r="M36" s="4">
        <f t="shared" si="19"/>
        <v>235</v>
      </c>
      <c r="N36" s="89">
        <f t="shared" si="20"/>
        <v>0.59948979591836737</v>
      </c>
      <c r="O36" s="90"/>
      <c r="P36" s="31"/>
      <c r="Q36" s="46">
        <v>0</v>
      </c>
      <c r="R36" s="46">
        <v>0</v>
      </c>
      <c r="S36" s="46">
        <v>0</v>
      </c>
      <c r="T36" s="91"/>
      <c r="U36" s="92"/>
      <c r="V36" s="92"/>
      <c r="W36" s="93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>
        <v>41960</v>
      </c>
      <c r="C37" s="49" t="s">
        <v>64</v>
      </c>
      <c r="D37" s="47"/>
      <c r="E37" s="46">
        <v>8</v>
      </c>
      <c r="F37" s="10">
        <v>0</v>
      </c>
      <c r="G37" s="11">
        <v>256</v>
      </c>
      <c r="H37" s="4"/>
      <c r="I37" s="5">
        <f t="shared" si="16"/>
        <v>8</v>
      </c>
      <c r="J37" s="6">
        <f>SUM(G$12:G37)</f>
        <v>5170</v>
      </c>
      <c r="K37" s="6">
        <f t="shared" si="17"/>
        <v>330</v>
      </c>
      <c r="L37" s="7">
        <f t="shared" si="18"/>
        <v>392</v>
      </c>
      <c r="M37" s="4">
        <f t="shared" si="19"/>
        <v>256</v>
      </c>
      <c r="N37" s="89">
        <f t="shared" si="20"/>
        <v>0.65306122448979587</v>
      </c>
      <c r="O37" s="90"/>
      <c r="P37" s="31"/>
      <c r="Q37" s="46">
        <v>0</v>
      </c>
      <c r="R37" s="46">
        <v>0</v>
      </c>
      <c r="S37" s="46">
        <v>0</v>
      </c>
      <c r="T37" s="91"/>
      <c r="U37" s="92"/>
      <c r="V37" s="92"/>
      <c r="W37" s="93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>
        <v>41961</v>
      </c>
      <c r="C38" s="49" t="s">
        <v>61</v>
      </c>
      <c r="D38" s="47"/>
      <c r="E38" s="46">
        <v>8</v>
      </c>
      <c r="F38" s="10">
        <v>0</v>
      </c>
      <c r="G38" s="11">
        <v>208</v>
      </c>
      <c r="H38" s="4"/>
      <c r="I38" s="5">
        <f t="shared" si="16"/>
        <v>9</v>
      </c>
      <c r="J38" s="6">
        <f>SUM(G$12:G38)</f>
        <v>5378</v>
      </c>
      <c r="K38" s="6">
        <f t="shared" si="17"/>
        <v>122</v>
      </c>
      <c r="L38" s="7">
        <f t="shared" si="18"/>
        <v>392</v>
      </c>
      <c r="M38" s="4">
        <f t="shared" si="19"/>
        <v>208</v>
      </c>
      <c r="N38" s="89">
        <f t="shared" si="20"/>
        <v>0.53061224489795922</v>
      </c>
      <c r="O38" s="90"/>
      <c r="P38" s="31"/>
      <c r="Q38" s="46">
        <v>1</v>
      </c>
      <c r="R38" s="46">
        <v>4</v>
      </c>
      <c r="S38" s="46">
        <v>0</v>
      </c>
      <c r="T38" s="91" t="s">
        <v>70</v>
      </c>
      <c r="U38" s="92"/>
      <c r="V38" s="92"/>
      <c r="W38" s="93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>
        <v>41961</v>
      </c>
      <c r="C39" s="49" t="s">
        <v>64</v>
      </c>
      <c r="D39" s="47"/>
      <c r="E39" s="46">
        <v>7</v>
      </c>
      <c r="F39" s="10">
        <v>0</v>
      </c>
      <c r="G39" s="11">
        <v>212</v>
      </c>
      <c r="H39" s="4"/>
      <c r="I39" s="5">
        <f t="shared" si="16"/>
        <v>8</v>
      </c>
      <c r="J39" s="6">
        <f>SUM(G$12:G39)</f>
        <v>5590</v>
      </c>
      <c r="K39" s="6">
        <f t="shared" si="17"/>
        <v>-90</v>
      </c>
      <c r="L39" s="7">
        <f t="shared" si="18"/>
        <v>343</v>
      </c>
      <c r="M39" s="4">
        <f t="shared" si="19"/>
        <v>212</v>
      </c>
      <c r="N39" s="89">
        <f t="shared" si="20"/>
        <v>0.61807580174927113</v>
      </c>
      <c r="O39" s="90"/>
      <c r="P39" s="31"/>
      <c r="Q39" s="46">
        <v>1</v>
      </c>
      <c r="R39" s="46">
        <v>4</v>
      </c>
      <c r="S39" s="46">
        <v>0</v>
      </c>
      <c r="T39" s="91" t="s">
        <v>70</v>
      </c>
      <c r="U39" s="92"/>
      <c r="V39" s="92"/>
      <c r="W39" s="93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5590</v>
      </c>
      <c r="K40" s="6">
        <f t="shared" si="17"/>
        <v>-90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1"/>
      <c r="U40" s="92"/>
      <c r="V40" s="92"/>
      <c r="W40" s="93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5590</v>
      </c>
      <c r="K41" s="6">
        <f t="shared" si="17"/>
        <v>-90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1"/>
      <c r="U41" s="92"/>
      <c r="V41" s="92"/>
      <c r="W41" s="93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5590</v>
      </c>
      <c r="K42" s="6">
        <f t="shared" si="11"/>
        <v>-90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1"/>
      <c r="U42" s="92"/>
      <c r="V42" s="92"/>
      <c r="W42" s="93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5590</v>
      </c>
      <c r="K43" s="6">
        <f t="shared" si="11"/>
        <v>-90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5590</v>
      </c>
      <c r="K44" s="6">
        <f t="shared" si="11"/>
        <v>-90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5590</v>
      </c>
      <c r="K45" s="6">
        <f t="shared" si="11"/>
        <v>-90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5590</v>
      </c>
      <c r="K46" s="6">
        <f t="shared" ref="K46:K49" si="23">E$4-J46</f>
        <v>-90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5590</v>
      </c>
      <c r="K47" s="6">
        <f t="shared" si="23"/>
        <v>-90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5590</v>
      </c>
      <c r="K48" s="6">
        <f t="shared" si="23"/>
        <v>-90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5590</v>
      </c>
      <c r="K49" s="6">
        <f t="shared" si="23"/>
        <v>-90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5590</v>
      </c>
      <c r="K50" s="6">
        <f t="shared" si="8"/>
        <v>-90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8" t="s">
        <v>20</v>
      </c>
      <c r="C51" s="109"/>
      <c r="D51" s="43"/>
      <c r="E51" s="56">
        <f>SUM(E13:E50)</f>
        <v>186</v>
      </c>
      <c r="F51" s="56">
        <f>SUM(F13:F50)</f>
        <v>0</v>
      </c>
      <c r="G51" s="56">
        <f>SUM(G13:G50)</f>
        <v>5590</v>
      </c>
      <c r="H51" s="57"/>
      <c r="I51" s="56">
        <f>SUM(I13:I50)</f>
        <v>205.5</v>
      </c>
      <c r="J51" s="58">
        <f>J50</f>
        <v>5590</v>
      </c>
      <c r="K51" s="58">
        <f>K50</f>
        <v>-90</v>
      </c>
      <c r="L51" s="59">
        <f>SUM(L13:L50)</f>
        <v>9114</v>
      </c>
      <c r="M51" s="57">
        <f>SUM(M13:M50)</f>
        <v>5590</v>
      </c>
      <c r="N51" s="200">
        <f>IF(L51&lt;&gt;0,SUM(M51/L51),"")</f>
        <v>0.61334211103796354</v>
      </c>
      <c r="O51" s="201"/>
      <c r="P51" s="60"/>
      <c r="Q51" s="56">
        <f>SUM(Q13:Q50)</f>
        <v>19.5</v>
      </c>
      <c r="R51" s="59"/>
      <c r="S51" s="59">
        <f>SUM(S13:S50)</f>
        <v>4</v>
      </c>
      <c r="T51" s="102"/>
      <c r="U51" s="103"/>
      <c r="V51" s="103"/>
      <c r="W51" s="10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0" t="str">
        <f>IF(AI51&lt;&gt;0,SUM(AJ51/AI51),"")</f>
        <v/>
      </c>
      <c r="AL51" s="201"/>
      <c r="AM51" s="60"/>
      <c r="AN51" s="56">
        <f>SUM(AN13:AN50)</f>
        <v>0</v>
      </c>
      <c r="AO51" s="59"/>
      <c r="AP51" s="59">
        <f>SUM(AP13:AP50)</f>
        <v>0</v>
      </c>
      <c r="AQ51" s="102"/>
      <c r="AR51" s="103"/>
      <c r="AS51" s="103"/>
      <c r="AT51" s="104"/>
    </row>
    <row r="52" spans="2:46" s="13" customFormat="1" ht="15.75" thickBot="1">
      <c r="B52" s="105" t="s">
        <v>59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  <c r="X52" s="82"/>
      <c r="Y52" s="105" t="s">
        <v>38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>
      <c r="B54" s="183" t="s">
        <v>39</v>
      </c>
      <c r="C54" s="184"/>
      <c r="D54" s="184"/>
      <c r="E54" s="184"/>
      <c r="F54" s="184"/>
      <c r="G54" s="184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83" t="s">
        <v>39</v>
      </c>
      <c r="Z54" s="184"/>
      <c r="AA54" s="184"/>
      <c r="AB54" s="184"/>
      <c r="AC54" s="184"/>
      <c r="AD54" s="184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>
      <c r="B55" s="100" t="s">
        <v>40</v>
      </c>
      <c r="C55" s="101"/>
      <c r="D55" s="101"/>
      <c r="E55" s="101"/>
      <c r="F55" s="121">
        <v>4143</v>
      </c>
      <c r="G55" s="122"/>
      <c r="H55" s="2"/>
      <c r="I55" s="39">
        <v>1</v>
      </c>
      <c r="J55" s="182" t="s">
        <v>42</v>
      </c>
      <c r="K55" s="116"/>
      <c r="L55" s="40">
        <f>SUMIF($R$13:$R$50,1,$Q$13:$Q$50)</f>
        <v>2</v>
      </c>
      <c r="M55" s="121"/>
      <c r="N55" s="122"/>
      <c r="O55" s="181"/>
      <c r="P55" s="119"/>
      <c r="Q55" s="119"/>
      <c r="R55" s="119"/>
      <c r="S55" s="119"/>
      <c r="T55" s="119"/>
      <c r="U55" s="119"/>
      <c r="V55" s="119"/>
      <c r="W55" s="120"/>
      <c r="Y55" s="100" t="s">
        <v>40</v>
      </c>
      <c r="Z55" s="101"/>
      <c r="AA55" s="101"/>
      <c r="AB55" s="101"/>
      <c r="AC55" s="121" t="s">
        <v>41</v>
      </c>
      <c r="AD55" s="122"/>
      <c r="AE55" s="2"/>
      <c r="AF55" s="39">
        <v>1</v>
      </c>
      <c r="AG55" s="182" t="s">
        <v>42</v>
      </c>
      <c r="AH55" s="116"/>
      <c r="AI55" s="40">
        <f>SUMIF($R$13:$R$50,1,$Q$13:$Q$50)</f>
        <v>2</v>
      </c>
      <c r="AJ55" s="121"/>
      <c r="AK55" s="122"/>
      <c r="AL55" s="181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>
      <c r="B56" s="100" t="s">
        <v>43</v>
      </c>
      <c r="C56" s="101"/>
      <c r="D56" s="101"/>
      <c r="E56" s="101"/>
      <c r="F56" s="121">
        <f>SUM(S23+S37+S51)</f>
        <v>4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5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100" t="s">
        <v>43</v>
      </c>
      <c r="Z56" s="101"/>
      <c r="AA56" s="101"/>
      <c r="AB56" s="101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5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>
      <c r="B57" s="100" t="s">
        <v>44</v>
      </c>
      <c r="C57" s="101"/>
      <c r="D57" s="101"/>
      <c r="E57" s="101"/>
      <c r="F57" s="121">
        <v>0</v>
      </c>
      <c r="G57" s="122"/>
      <c r="H57" s="2"/>
      <c r="I57" s="39">
        <v>3</v>
      </c>
      <c r="J57" s="176" t="s">
        <v>45</v>
      </c>
      <c r="K57" s="177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100" t="s">
        <v>44</v>
      </c>
      <c r="Z57" s="101"/>
      <c r="AA57" s="101"/>
      <c r="AB57" s="101"/>
      <c r="AC57" s="121">
        <v>0</v>
      </c>
      <c r="AD57" s="122"/>
      <c r="AE57" s="2"/>
      <c r="AF57" s="39">
        <v>3</v>
      </c>
      <c r="AG57" s="176" t="s">
        <v>45</v>
      </c>
      <c r="AH57" s="177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12.5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12.5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>
      <c r="B59" s="167" t="s">
        <v>47</v>
      </c>
      <c r="C59" s="168"/>
      <c r="D59" s="168"/>
      <c r="E59" s="168"/>
      <c r="F59" s="169">
        <f>J51</f>
        <v>5590</v>
      </c>
      <c r="G59" s="170"/>
      <c r="H59" s="18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2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1"/>
      <c r="AT59" s="172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2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2014-11-03T13:12:31Z</cp:lastPrinted>
  <dcterms:created xsi:type="dcterms:W3CDTF">2014-06-10T19:48:08Z</dcterms:created>
  <dcterms:modified xsi:type="dcterms:W3CDTF">2014-11-19T18:50:13Z</dcterms:modified>
</cp:coreProperties>
</file>