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H48" i="1"/>
  <c r="AG48" i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J51" i="1" l="1"/>
  <c r="AI51" i="1"/>
  <c r="AK51" i="1" s="1"/>
  <c r="AF51" i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J35" i="1"/>
  <c r="K35" i="1" s="1"/>
  <c r="M35" i="1"/>
  <c r="I36" i="1"/>
  <c r="L36" i="1" s="1"/>
  <c r="J36" i="1"/>
  <c r="K36" i="1" s="1"/>
  <c r="M36" i="1"/>
  <c r="I37" i="1"/>
  <c r="L37" i="1" s="1"/>
  <c r="J37" i="1"/>
  <c r="K37" i="1" s="1"/>
  <c r="M37" i="1"/>
  <c r="I38" i="1"/>
  <c r="L38" i="1" s="1"/>
  <c r="J38" i="1"/>
  <c r="K38" i="1" s="1"/>
  <c r="M38" i="1"/>
  <c r="I39" i="1"/>
  <c r="L39" i="1" s="1"/>
  <c r="J39" i="1"/>
  <c r="K39" i="1" s="1"/>
  <c r="M39" i="1"/>
  <c r="I40" i="1"/>
  <c r="L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7" i="1" l="1"/>
  <c r="N39" i="1"/>
  <c r="N35" i="1"/>
  <c r="N40" i="1"/>
  <c r="N38" i="1"/>
  <c r="N36" i="1"/>
  <c r="N41" i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43" i="1" l="1"/>
  <c r="N32" i="1"/>
  <c r="N28" i="1"/>
  <c r="N24" i="1"/>
  <c r="N20" i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L18" i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<sst xmlns="http://schemas.openxmlformats.org/spreadsheetml/2006/main" count="167" uniqueCount="83">
  <si>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</si>
  <si>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</si>
  <si>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</si>
  <si>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</si>
  <si>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</si>
  <si>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</si>
  <si>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</si>
  <si>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</si>
  <si>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</si>
  <si>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</si>
  <si>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</si>
  <si>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</si>
  <si>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</si>
  <si>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</si>
  <si>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</si>
  <si>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</si>
  <si>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</si>
  <si>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</si>
  <si>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</si>
  <si>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</si>
  <si>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</si>
  <si>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</si>
  <si>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</si>
  <si>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</si>
  <si>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</si>
  <si>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</si>
  <si>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</si>
  <si>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</si>
  <si>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</si>
  <si>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</si>
  <si>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</si>
  <si>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</si>
  <si>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</si>
  <si>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</si>
  <si>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</si>
  <si>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</si>
  <si>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</si>
  <si>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</si>
  <si>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</si>
  <si>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</si>
  <si>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</si>
  <si>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</si>
  <si>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</si>
  <si>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</si>
  <si>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</si>
  <si>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</si>
  <si>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</si>
  <si>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</si>
  <si>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</si>
  <si>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</si>
  <si>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</si>
  <si>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</si>
  <si>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</si>
  <si>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</si>
  <si>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</si>
  <si>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</si>
  <si>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</si>
  <si>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</si>
  <si>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</si>
  <si>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</si>
  <si>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JM</t>
  </si>
  <si>
    <t>DS</t>
  </si>
  <si>
    <t>Ran out of parts</t>
  </si>
  <si>
    <t>No parts</t>
  </si>
  <si>
    <t>C</t>
  </si>
  <si>
    <t>B/S</t>
  </si>
  <si>
    <t>pack</t>
  </si>
  <si>
    <t>inv</t>
  </si>
  <si>
    <t>in</t>
  </si>
  <si>
    <t>out</t>
  </si>
  <si>
    <t>½ day vac</t>
  </si>
  <si>
    <t>jm</t>
  </si>
  <si>
    <t>Handle stop</t>
  </si>
  <si>
    <t>Rplc stem drill</t>
  </si>
  <si>
    <t>K3</t>
  </si>
  <si>
    <t>Q22</t>
  </si>
  <si>
    <t>Wrkng on end mills</t>
  </si>
  <si>
    <t>Rplc oil line</t>
  </si>
  <si>
    <t>No handle stops</t>
  </si>
  <si>
    <t>AW 12/22</t>
  </si>
  <si>
    <t>MP</t>
  </si>
  <si>
    <t>JOB OUT</t>
  </si>
  <si>
    <t>No parts @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</si>
</sst>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0" fillId="0" borderId="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Normal="100" workbookViewId="0">
      <selection activeCell="U4" sqref="U4:W4"/>
    </sheetView>
  </sheetViews>
  <sheetFormatPr defaultRowHeight="15" x14ac:dyDescent="0.25"/>
  <cols>
    <col min="1" max="1" width="2.7109375" style="1" hidden="1" customWidth="1"/>
    <col min="2" max="2" width="8.710937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32" t="s">
        <v>50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52"/>
      <c r="W1" s="21"/>
      <c r="Y1" s="20"/>
      <c r="Z1" s="132" t="s">
        <v>50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77"/>
      <c r="AT1" s="21"/>
    </row>
    <row r="2" spans="2:46" ht="19.5" customHeight="1" x14ac:dyDescent="0.25">
      <c r="B2" s="135" t="s">
        <v>24</v>
      </c>
      <c r="C2" s="136"/>
      <c r="D2" s="51"/>
      <c r="E2" s="137" t="s">
        <v>55</v>
      </c>
      <c r="F2" s="138"/>
      <c r="G2" s="139"/>
      <c r="H2" s="22"/>
      <c r="I2" s="2"/>
      <c r="J2" s="133" t="s">
        <v>0</v>
      </c>
      <c r="K2" s="134"/>
      <c r="L2" s="54" t="s">
        <v>64</v>
      </c>
      <c r="M2" s="22"/>
      <c r="N2" s="22"/>
      <c r="O2" s="22"/>
      <c r="P2" s="22"/>
      <c r="Q2" s="22"/>
      <c r="R2" s="143" t="s">
        <v>48</v>
      </c>
      <c r="S2" s="144"/>
      <c r="T2" s="145"/>
      <c r="U2" s="133">
        <v>351741</v>
      </c>
      <c r="V2" s="136"/>
      <c r="W2" s="140"/>
      <c r="Y2" s="135" t="s">
        <v>24</v>
      </c>
      <c r="Z2" s="136"/>
      <c r="AA2" s="76"/>
      <c r="AB2" s="137"/>
      <c r="AC2" s="138"/>
      <c r="AD2" s="139"/>
      <c r="AE2" s="22"/>
      <c r="AF2" s="2"/>
      <c r="AG2" s="133" t="s">
        <v>0</v>
      </c>
      <c r="AH2" s="134"/>
      <c r="AI2" s="54"/>
      <c r="AJ2" s="22"/>
      <c r="AK2" s="22"/>
      <c r="AL2" s="22"/>
      <c r="AM2" s="22"/>
      <c r="AN2" s="22"/>
      <c r="AO2" s="143" t="s">
        <v>48</v>
      </c>
      <c r="AP2" s="144"/>
      <c r="AQ2" s="145"/>
      <c r="AR2" s="133"/>
      <c r="AS2" s="136"/>
      <c r="AT2" s="140"/>
    </row>
    <row r="3" spans="2:46" ht="19.5" customHeight="1" x14ac:dyDescent="0.25">
      <c r="B3" s="135" t="s">
        <v>22</v>
      </c>
      <c r="C3" s="136"/>
      <c r="D3" s="50"/>
      <c r="E3" s="137">
        <v>353881</v>
      </c>
      <c r="F3" s="138"/>
      <c r="G3" s="139"/>
      <c r="H3" s="22"/>
      <c r="I3" s="23"/>
      <c r="J3" s="133" t="s">
        <v>25</v>
      </c>
      <c r="K3" s="134"/>
      <c r="L3" s="133" t="s">
        <v>54</v>
      </c>
      <c r="M3" s="136"/>
      <c r="N3" s="136"/>
      <c r="O3" s="134"/>
      <c r="P3" s="22"/>
      <c r="Q3" s="22"/>
      <c r="R3" s="146"/>
      <c r="S3" s="147"/>
      <c r="T3" s="148"/>
      <c r="U3" s="133"/>
      <c r="V3" s="136"/>
      <c r="W3" s="140"/>
      <c r="Y3" s="135" t="s">
        <v>22</v>
      </c>
      <c r="Z3" s="136"/>
      <c r="AA3" s="79"/>
      <c r="AB3" s="137"/>
      <c r="AC3" s="138"/>
      <c r="AD3" s="139"/>
      <c r="AE3" s="22"/>
      <c r="AF3" s="23"/>
      <c r="AG3" s="133" t="s">
        <v>25</v>
      </c>
      <c r="AH3" s="134"/>
      <c r="AI3" s="133"/>
      <c r="AJ3" s="136"/>
      <c r="AK3" s="136"/>
      <c r="AL3" s="134"/>
      <c r="AM3" s="22"/>
      <c r="AN3" s="22"/>
      <c r="AO3" s="146"/>
      <c r="AP3" s="147"/>
      <c r="AQ3" s="148"/>
      <c r="AR3" s="133"/>
      <c r="AS3" s="136"/>
      <c r="AT3" s="140"/>
    </row>
    <row r="4" spans="2:46" ht="19.5" customHeight="1" x14ac:dyDescent="0.25">
      <c r="B4" s="152" t="s">
        <v>23</v>
      </c>
      <c r="C4" s="145"/>
      <c r="D4" s="50"/>
      <c r="E4" s="143">
        <v>6200</v>
      </c>
      <c r="F4" s="144"/>
      <c r="G4" s="145"/>
      <c r="H4" s="22"/>
      <c r="I4" s="24"/>
      <c r="J4" s="141"/>
      <c r="K4" s="141"/>
      <c r="L4" s="141"/>
      <c r="M4" s="141"/>
      <c r="N4" s="141"/>
      <c r="O4" s="141"/>
      <c r="P4" s="25"/>
      <c r="Q4" s="25"/>
      <c r="R4" s="149"/>
      <c r="S4" s="150"/>
      <c r="T4" s="151"/>
      <c r="U4" s="141"/>
      <c r="V4" s="141"/>
      <c r="W4" s="142"/>
      <c r="Y4" s="152" t="s">
        <v>23</v>
      </c>
      <c r="Z4" s="145"/>
      <c r="AA4" s="79"/>
      <c r="AB4" s="143"/>
      <c r="AC4" s="144"/>
      <c r="AD4" s="145"/>
      <c r="AE4" s="22"/>
      <c r="AF4" s="24"/>
      <c r="AG4" s="141"/>
      <c r="AH4" s="141"/>
      <c r="AI4" s="141"/>
      <c r="AJ4" s="141"/>
      <c r="AK4" s="141"/>
      <c r="AL4" s="141"/>
      <c r="AM4" s="25"/>
      <c r="AN4" s="25"/>
      <c r="AO4" s="149"/>
      <c r="AP4" s="150"/>
      <c r="AQ4" s="151"/>
      <c r="AR4" s="141"/>
      <c r="AS4" s="141"/>
      <c r="AT4" s="142"/>
    </row>
    <row r="5" spans="2:46" ht="6.75" customHeight="1" x14ac:dyDescent="0.25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25">
      <c r="B6" s="161" t="s">
        <v>51</v>
      </c>
      <c r="C6" s="162"/>
      <c r="D6" s="162"/>
      <c r="E6" s="163"/>
      <c r="F6" s="164" t="s">
        <v>79</v>
      </c>
      <c r="G6" s="163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61" t="s">
        <v>51</v>
      </c>
      <c r="Z6" s="162"/>
      <c r="AA6" s="162"/>
      <c r="AB6" s="163"/>
      <c r="AC6" s="164"/>
      <c r="AD6" s="163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 x14ac:dyDescent="0.25">
      <c r="B7" s="168" t="s">
        <v>49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P7" s="25"/>
      <c r="Q7" s="25"/>
      <c r="R7" s="87" t="s">
        <v>53</v>
      </c>
      <c r="S7" s="88"/>
      <c r="T7" s="88"/>
      <c r="U7" s="88"/>
      <c r="V7" s="88"/>
      <c r="W7" s="89"/>
      <c r="Y7" s="168" t="s">
        <v>49</v>
      </c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70"/>
      <c r="AM7" s="25"/>
      <c r="AN7" s="25"/>
      <c r="AO7" s="87" t="s">
        <v>53</v>
      </c>
      <c r="AP7" s="88"/>
      <c r="AQ7" s="88"/>
      <c r="AR7" s="88"/>
      <c r="AS7" s="88"/>
      <c r="AT7" s="89"/>
    </row>
    <row r="8" spans="2:46" ht="16.5" customHeight="1" x14ac:dyDescent="0.25">
      <c r="B8" s="152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5"/>
      <c r="P8" s="25"/>
      <c r="Q8" s="25"/>
      <c r="R8" s="90" t="s">
        <v>57</v>
      </c>
      <c r="S8" s="91"/>
      <c r="T8" s="91"/>
      <c r="U8" s="91"/>
      <c r="V8" s="91"/>
      <c r="W8" s="92"/>
      <c r="Y8" s="152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5"/>
      <c r="AM8" s="25"/>
      <c r="AN8" s="25"/>
      <c r="AO8" s="90"/>
      <c r="AP8" s="91"/>
      <c r="AQ8" s="91"/>
      <c r="AR8" s="91"/>
      <c r="AS8" s="91"/>
      <c r="AT8" s="92"/>
    </row>
    <row r="9" spans="2:46" ht="13.5" customHeight="1" thickBot="1" x14ac:dyDescent="0.3"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3"/>
      <c r="P9" s="55"/>
      <c r="Q9" s="55"/>
      <c r="R9" s="172"/>
      <c r="S9" s="172"/>
      <c r="T9" s="172"/>
      <c r="U9" s="192"/>
      <c r="V9" s="192"/>
      <c r="W9" s="193"/>
      <c r="Y9" s="171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55"/>
      <c r="AN9" s="55"/>
      <c r="AO9" s="172"/>
      <c r="AP9" s="172"/>
      <c r="AQ9" s="172"/>
      <c r="AR9" s="192"/>
      <c r="AS9" s="192"/>
      <c r="AT9" s="193"/>
    </row>
    <row r="10" spans="2:46" ht="20.25" customHeight="1" x14ac:dyDescent="0.25">
      <c r="B10" s="194" t="s">
        <v>2</v>
      </c>
      <c r="C10" s="157" t="s">
        <v>3</v>
      </c>
      <c r="D10" s="153" t="s">
        <v>4</v>
      </c>
      <c r="E10" s="153" t="s">
        <v>5</v>
      </c>
      <c r="F10" s="157" t="s">
        <v>6</v>
      </c>
      <c r="G10" s="153" t="s">
        <v>16</v>
      </c>
      <c r="H10" s="198" t="s">
        <v>7</v>
      </c>
      <c r="I10" s="198" t="s">
        <v>8</v>
      </c>
      <c r="J10" s="198" t="s">
        <v>30</v>
      </c>
      <c r="K10" s="198" t="s">
        <v>9</v>
      </c>
      <c r="L10" s="198" t="s">
        <v>10</v>
      </c>
      <c r="M10" s="198" t="s">
        <v>11</v>
      </c>
      <c r="N10" s="200" t="s">
        <v>17</v>
      </c>
      <c r="O10" s="201"/>
      <c r="P10" s="153"/>
      <c r="Q10" s="153" t="s">
        <v>18</v>
      </c>
      <c r="R10" s="153" t="s">
        <v>26</v>
      </c>
      <c r="S10" s="153" t="s">
        <v>27</v>
      </c>
      <c r="T10" s="153" t="s">
        <v>21</v>
      </c>
      <c r="U10" s="155" t="s">
        <v>19</v>
      </c>
      <c r="V10" s="157" t="s">
        <v>28</v>
      </c>
      <c r="W10" s="159" t="s">
        <v>29</v>
      </c>
      <c r="Y10" s="194" t="s">
        <v>2</v>
      </c>
      <c r="Z10" s="157" t="s">
        <v>3</v>
      </c>
      <c r="AA10" s="153" t="s">
        <v>4</v>
      </c>
      <c r="AB10" s="153" t="s">
        <v>5</v>
      </c>
      <c r="AC10" s="157" t="s">
        <v>6</v>
      </c>
      <c r="AD10" s="153" t="s">
        <v>16</v>
      </c>
      <c r="AE10" s="198" t="s">
        <v>7</v>
      </c>
      <c r="AF10" s="198" t="s">
        <v>8</v>
      </c>
      <c r="AG10" s="198" t="s">
        <v>30</v>
      </c>
      <c r="AH10" s="198" t="s">
        <v>9</v>
      </c>
      <c r="AI10" s="198" t="s">
        <v>10</v>
      </c>
      <c r="AJ10" s="198" t="s">
        <v>11</v>
      </c>
      <c r="AK10" s="200" t="s">
        <v>17</v>
      </c>
      <c r="AL10" s="201"/>
      <c r="AM10" s="153"/>
      <c r="AN10" s="153" t="s">
        <v>18</v>
      </c>
      <c r="AO10" s="153" t="s">
        <v>26</v>
      </c>
      <c r="AP10" s="153" t="s">
        <v>27</v>
      </c>
      <c r="AQ10" s="153" t="s">
        <v>21</v>
      </c>
      <c r="AR10" s="155" t="s">
        <v>19</v>
      </c>
      <c r="AS10" s="157" t="s">
        <v>28</v>
      </c>
      <c r="AT10" s="159" t="s">
        <v>29</v>
      </c>
    </row>
    <row r="11" spans="2:46" ht="30.75" customHeight="1" thickBot="1" x14ac:dyDescent="0.3">
      <c r="B11" s="195"/>
      <c r="C11" s="196"/>
      <c r="D11" s="197"/>
      <c r="E11" s="197"/>
      <c r="F11" s="196"/>
      <c r="G11" s="197"/>
      <c r="H11" s="199"/>
      <c r="I11" s="199"/>
      <c r="J11" s="199"/>
      <c r="K11" s="199"/>
      <c r="L11" s="199"/>
      <c r="M11" s="199"/>
      <c r="N11" s="202"/>
      <c r="O11" s="203"/>
      <c r="P11" s="154"/>
      <c r="Q11" s="154"/>
      <c r="R11" s="154"/>
      <c r="S11" s="154"/>
      <c r="T11" s="154"/>
      <c r="U11" s="156"/>
      <c r="V11" s="158"/>
      <c r="W11" s="160"/>
      <c r="Y11" s="195"/>
      <c r="Z11" s="196"/>
      <c r="AA11" s="197"/>
      <c r="AB11" s="197"/>
      <c r="AC11" s="196"/>
      <c r="AD11" s="197"/>
      <c r="AE11" s="199"/>
      <c r="AF11" s="199"/>
      <c r="AG11" s="199"/>
      <c r="AH11" s="199"/>
      <c r="AI11" s="199"/>
      <c r="AJ11" s="199"/>
      <c r="AK11" s="202"/>
      <c r="AL11" s="203"/>
      <c r="AM11" s="154"/>
      <c r="AN11" s="154"/>
      <c r="AO11" s="154"/>
      <c r="AP11" s="154"/>
      <c r="AQ11" s="154"/>
      <c r="AR11" s="156"/>
      <c r="AS11" s="158"/>
      <c r="AT11" s="160"/>
    </row>
    <row r="12" spans="2:46" ht="15" customHeight="1" x14ac:dyDescent="0.25">
      <c r="B12" s="204" t="s">
        <v>58</v>
      </c>
      <c r="C12" s="205"/>
      <c r="D12" s="205"/>
      <c r="E12" s="205"/>
      <c r="F12" s="206"/>
      <c r="G12" s="41"/>
      <c r="H12" s="3"/>
      <c r="I12" s="3" t="s">
        <v>1</v>
      </c>
      <c r="J12" s="26">
        <v>0</v>
      </c>
      <c r="K12" s="26">
        <f>E$4</f>
        <v>6200</v>
      </c>
      <c r="L12" s="165" t="s">
        <v>52</v>
      </c>
      <c r="M12" s="166"/>
      <c r="N12" s="165" t="s">
        <v>56</v>
      </c>
      <c r="O12" s="167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0</v>
      </c>
      <c r="W12" s="45" t="str">
        <f>IF(V12=0,"",U12/V12)</f>
        <v/>
      </c>
      <c r="Y12" s="204" t="s">
        <v>37</v>
      </c>
      <c r="Z12" s="205"/>
      <c r="AA12" s="205"/>
      <c r="AB12" s="205"/>
      <c r="AC12" s="206"/>
      <c r="AD12" s="41"/>
      <c r="AE12" s="3"/>
      <c r="AF12" s="3" t="s">
        <v>1</v>
      </c>
      <c r="AG12" s="26">
        <v>0</v>
      </c>
      <c r="AH12" s="26">
        <f>AB$4</f>
        <v>0</v>
      </c>
      <c r="AI12" s="165" t="s">
        <v>52</v>
      </c>
      <c r="AJ12" s="166"/>
      <c r="AK12" s="165"/>
      <c r="AL12" s="16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>
        <v>41962</v>
      </c>
      <c r="C13" s="28" t="s">
        <v>60</v>
      </c>
      <c r="D13" s="28"/>
      <c r="E13" s="28">
        <v>8</v>
      </c>
      <c r="F13" s="29">
        <v>0</v>
      </c>
      <c r="G13" s="30">
        <v>238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238</v>
      </c>
      <c r="K13" s="6">
        <f>E$4-J13</f>
        <v>5962</v>
      </c>
      <c r="L13" s="7">
        <f t="shared" ref="L13:L50" si="1">IF(G13="",0,$T$12*(I13-F13-Q13))</f>
        <v>392</v>
      </c>
      <c r="M13" s="4">
        <f>G13</f>
        <v>238</v>
      </c>
      <c r="N13" s="93">
        <f>IF(L13=0,"",(M13/L13))</f>
        <v>0.6071428571428571</v>
      </c>
      <c r="O13" s="94"/>
      <c r="P13" s="31"/>
      <c r="Q13" s="28">
        <v>0</v>
      </c>
      <c r="R13" s="28">
        <v>0</v>
      </c>
      <c r="S13" s="28">
        <v>0</v>
      </c>
      <c r="T13" s="180"/>
      <c r="U13" s="181"/>
      <c r="V13" s="181"/>
      <c r="W13" s="18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3" t="str">
        <f>IF(AI13=0,"",(AJ13/AI13))</f>
        <v/>
      </c>
      <c r="AL13" s="94"/>
      <c r="AM13" s="31"/>
      <c r="AN13" s="28"/>
      <c r="AO13" s="28"/>
      <c r="AP13" s="28"/>
      <c r="AQ13" s="180"/>
      <c r="AR13" s="181"/>
      <c r="AS13" s="181"/>
      <c r="AT13" s="182"/>
    </row>
    <row r="14" spans="2:46" ht="15" customHeight="1" x14ac:dyDescent="0.25">
      <c r="B14" s="27">
        <v>41962</v>
      </c>
      <c r="C14" s="28" t="s">
        <v>61</v>
      </c>
      <c r="D14" s="28"/>
      <c r="E14" s="28">
        <v>7</v>
      </c>
      <c r="F14" s="32">
        <v>0</v>
      </c>
      <c r="G14" s="30">
        <v>212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450</v>
      </c>
      <c r="K14" s="6">
        <f>E$4-J14</f>
        <v>5750</v>
      </c>
      <c r="L14" s="7">
        <f t="shared" si="1"/>
        <v>343</v>
      </c>
      <c r="M14" s="4">
        <f t="shared" ref="M14:M50" si="4">G14</f>
        <v>212</v>
      </c>
      <c r="N14" s="93">
        <f t="shared" ref="N14:N50" si="5">IF(L14=0,"",(M14/L14))</f>
        <v>0.61807580174927113</v>
      </c>
      <c r="O14" s="94"/>
      <c r="P14" s="31"/>
      <c r="Q14" s="28">
        <v>1</v>
      </c>
      <c r="R14" s="28">
        <v>4</v>
      </c>
      <c r="S14" s="28">
        <v>0</v>
      </c>
      <c r="T14" s="180" t="s">
        <v>62</v>
      </c>
      <c r="U14" s="181"/>
      <c r="V14" s="181"/>
      <c r="W14" s="18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3" t="str">
        <f t="shared" ref="AK14:AK50" si="7">IF(AI14=0,"",(AJ14/AI14))</f>
        <v/>
      </c>
      <c r="AL14" s="94"/>
      <c r="AM14" s="31"/>
      <c r="AN14" s="28"/>
      <c r="AO14" s="28"/>
      <c r="AP14" s="28"/>
      <c r="AQ14" s="180"/>
      <c r="AR14" s="181"/>
      <c r="AS14" s="181"/>
      <c r="AT14" s="182"/>
    </row>
    <row r="15" spans="2:46" ht="15" customHeight="1" x14ac:dyDescent="0.25">
      <c r="B15" s="27">
        <v>41963</v>
      </c>
      <c r="C15" s="28" t="s">
        <v>60</v>
      </c>
      <c r="D15" s="28"/>
      <c r="E15" s="28">
        <v>4</v>
      </c>
      <c r="F15" s="32">
        <v>0</v>
      </c>
      <c r="G15" s="30">
        <v>125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575</v>
      </c>
      <c r="K15" s="6">
        <f>E$4-J15</f>
        <v>5625</v>
      </c>
      <c r="L15" s="7">
        <f t="shared" si="1"/>
        <v>196</v>
      </c>
      <c r="M15" s="4">
        <f t="shared" si="4"/>
        <v>125</v>
      </c>
      <c r="N15" s="93">
        <f t="shared" si="5"/>
        <v>0.63775510204081631</v>
      </c>
      <c r="O15" s="94"/>
      <c r="P15" s="31"/>
      <c r="Q15" s="46">
        <v>0</v>
      </c>
      <c r="R15" s="46">
        <v>0</v>
      </c>
      <c r="S15" s="46">
        <v>0</v>
      </c>
      <c r="T15" s="185"/>
      <c r="U15" s="186"/>
      <c r="V15" s="186"/>
      <c r="W15" s="18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3" t="str">
        <f t="shared" si="7"/>
        <v/>
      </c>
      <c r="AL15" s="94"/>
      <c r="AM15" s="31"/>
      <c r="AN15" s="73"/>
      <c r="AO15" s="73"/>
      <c r="AP15" s="73"/>
      <c r="AQ15" s="185"/>
      <c r="AR15" s="186"/>
      <c r="AS15" s="186"/>
      <c r="AT15" s="187"/>
    </row>
    <row r="16" spans="2:46" ht="15" customHeight="1" x14ac:dyDescent="0.25">
      <c r="B16" s="83">
        <v>41963</v>
      </c>
      <c r="C16" s="33" t="s">
        <v>61</v>
      </c>
      <c r="D16" s="48"/>
      <c r="E16" s="48">
        <v>3</v>
      </c>
      <c r="F16" s="10">
        <v>0</v>
      </c>
      <c r="G16" s="11">
        <v>64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639</v>
      </c>
      <c r="K16" s="6">
        <f t="shared" ref="K16:K50" si="8">E$4-J16</f>
        <v>5561</v>
      </c>
      <c r="L16" s="7">
        <f t="shared" si="1"/>
        <v>147</v>
      </c>
      <c r="M16" s="4">
        <f t="shared" si="4"/>
        <v>64</v>
      </c>
      <c r="N16" s="93">
        <f t="shared" ref="N16:N18" si="9">IF(L16=0,"",(M16/L16))</f>
        <v>0.43537414965986393</v>
      </c>
      <c r="O16" s="94"/>
      <c r="P16" s="31"/>
      <c r="Q16" s="46">
        <v>5</v>
      </c>
      <c r="R16" s="46">
        <v>4</v>
      </c>
      <c r="S16" s="46">
        <v>0</v>
      </c>
      <c r="T16" s="180" t="s">
        <v>63</v>
      </c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3" t="str">
        <f t="shared" si="7"/>
        <v/>
      </c>
      <c r="AL16" s="94"/>
      <c r="AM16" s="31"/>
      <c r="AN16" s="73"/>
      <c r="AO16" s="73"/>
      <c r="AP16" s="73"/>
      <c r="AQ16" s="180"/>
      <c r="AR16" s="181"/>
      <c r="AS16" s="181"/>
      <c r="AT16" s="182"/>
    </row>
    <row r="17" spans="2:46" ht="15" customHeight="1" x14ac:dyDescent="0.25">
      <c r="B17" s="9">
        <v>41964</v>
      </c>
      <c r="C17" s="34" t="s">
        <v>60</v>
      </c>
      <c r="D17" s="48"/>
      <c r="E17" s="48">
        <v>8</v>
      </c>
      <c r="F17" s="10">
        <v>0</v>
      </c>
      <c r="G17" s="11">
        <v>224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863</v>
      </c>
      <c r="K17" s="6">
        <f t="shared" si="8"/>
        <v>5337</v>
      </c>
      <c r="L17" s="7">
        <f t="shared" si="1"/>
        <v>392</v>
      </c>
      <c r="M17" s="4">
        <f t="shared" si="4"/>
        <v>224</v>
      </c>
      <c r="N17" s="93">
        <f t="shared" si="9"/>
        <v>0.5714285714285714</v>
      </c>
      <c r="O17" s="94"/>
      <c r="P17" s="31"/>
      <c r="Q17" s="46">
        <v>0</v>
      </c>
      <c r="R17" s="46">
        <v>0</v>
      </c>
      <c r="S17" s="46">
        <v>0</v>
      </c>
      <c r="T17" s="180"/>
      <c r="U17" s="181"/>
      <c r="V17" s="181"/>
      <c r="W17" s="18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3" t="str">
        <f t="shared" si="7"/>
        <v/>
      </c>
      <c r="AL17" s="94"/>
      <c r="AM17" s="31"/>
      <c r="AN17" s="73"/>
      <c r="AO17" s="73"/>
      <c r="AP17" s="73"/>
      <c r="AQ17" s="180"/>
      <c r="AR17" s="181"/>
      <c r="AS17" s="181"/>
      <c r="AT17" s="182"/>
    </row>
    <row r="18" spans="2:46" ht="15" customHeight="1" x14ac:dyDescent="0.25">
      <c r="B18" s="9">
        <v>41964</v>
      </c>
      <c r="C18" s="49" t="s">
        <v>61</v>
      </c>
      <c r="D18" s="48"/>
      <c r="E18" s="48">
        <v>1</v>
      </c>
      <c r="F18" s="10">
        <v>0</v>
      </c>
      <c r="G18" s="11">
        <v>32</v>
      </c>
      <c r="H18" s="4" t="e">
        <f>IF(G18="","",(IF(#REF!=0,"",(#REF!*G18*#REF!))))</f>
        <v>#REF!</v>
      </c>
      <c r="I18" s="5">
        <v>2</v>
      </c>
      <c r="J18" s="6">
        <f>SUM(G$12:G18)</f>
        <v>895</v>
      </c>
      <c r="K18" s="6">
        <f t="shared" si="8"/>
        <v>5305</v>
      </c>
      <c r="L18" s="7">
        <f t="shared" si="1"/>
        <v>98</v>
      </c>
      <c r="M18" s="4">
        <f t="shared" si="4"/>
        <v>32</v>
      </c>
      <c r="N18" s="93">
        <f t="shared" si="9"/>
        <v>0.32653061224489793</v>
      </c>
      <c r="O18" s="94"/>
      <c r="P18" s="31"/>
      <c r="Q18" s="46">
        <v>0</v>
      </c>
      <c r="R18" s="46">
        <v>0</v>
      </c>
      <c r="S18" s="46">
        <v>0</v>
      </c>
      <c r="T18" s="95" t="s">
        <v>65</v>
      </c>
      <c r="U18" s="96"/>
      <c r="V18" s="96"/>
      <c r="W18" s="9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3" t="str">
        <f t="shared" si="7"/>
        <v/>
      </c>
      <c r="AL18" s="94"/>
      <c r="AM18" s="31"/>
      <c r="AN18" s="73"/>
      <c r="AO18" s="73"/>
      <c r="AP18" s="73"/>
      <c r="AQ18" s="101"/>
      <c r="AR18" s="102"/>
      <c r="AS18" s="102"/>
      <c r="AT18" s="103"/>
    </row>
    <row r="19" spans="2:46" ht="15" customHeight="1" x14ac:dyDescent="0.25">
      <c r="B19" s="9">
        <v>41965</v>
      </c>
      <c r="C19" s="49" t="s">
        <v>60</v>
      </c>
      <c r="D19" s="47"/>
      <c r="E19" s="46">
        <v>6</v>
      </c>
      <c r="F19" s="46">
        <v>0</v>
      </c>
      <c r="G19" s="11">
        <v>160</v>
      </c>
      <c r="H19" s="4"/>
      <c r="I19" s="5">
        <f t="shared" si="0"/>
        <v>6</v>
      </c>
      <c r="J19" s="6">
        <f>SUM(G$12:G19)</f>
        <v>1055</v>
      </c>
      <c r="K19" s="6">
        <f t="shared" ref="K19:K45" si="11">E$4-J19</f>
        <v>5145</v>
      </c>
      <c r="L19" s="7">
        <f t="shared" ref="L19:L45" si="12">IF(G19="",0,$T$12*(I19-F19-Q19))</f>
        <v>294</v>
      </c>
      <c r="M19" s="4">
        <f t="shared" ref="M19:M45" si="13">G19</f>
        <v>160</v>
      </c>
      <c r="N19" s="93">
        <f t="shared" ref="N19" si="14">IF(L19=0,"",(M19/L19))</f>
        <v>0.54421768707482998</v>
      </c>
      <c r="O19" s="94"/>
      <c r="P19" s="31"/>
      <c r="Q19" s="46">
        <v>0</v>
      </c>
      <c r="R19" s="46">
        <v>0</v>
      </c>
      <c r="S19" s="46">
        <v>0</v>
      </c>
      <c r="T19" s="95"/>
      <c r="U19" s="96"/>
      <c r="V19" s="96"/>
      <c r="W19" s="97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3" t="str">
        <f t="shared" si="7"/>
        <v/>
      </c>
      <c r="AL19" s="94"/>
      <c r="AM19" s="31"/>
      <c r="AN19" s="73"/>
      <c r="AO19" s="73"/>
      <c r="AP19" s="73"/>
      <c r="AQ19" s="95"/>
      <c r="AR19" s="96"/>
      <c r="AS19" s="96"/>
      <c r="AT19" s="97"/>
    </row>
    <row r="20" spans="2:46" ht="15" customHeight="1" x14ac:dyDescent="0.25">
      <c r="B20" s="9">
        <v>41966</v>
      </c>
      <c r="C20" s="49" t="s">
        <v>61</v>
      </c>
      <c r="D20" s="47"/>
      <c r="E20" s="46">
        <v>4</v>
      </c>
      <c r="F20" s="10">
        <v>0</v>
      </c>
      <c r="G20" s="11">
        <v>108</v>
      </c>
      <c r="H20" s="4"/>
      <c r="I20" s="5">
        <f t="shared" si="0"/>
        <v>4</v>
      </c>
      <c r="J20" s="6">
        <f>SUM(G$12:G20)</f>
        <v>1163</v>
      </c>
      <c r="K20" s="6">
        <f t="shared" si="11"/>
        <v>5037</v>
      </c>
      <c r="L20" s="7">
        <f t="shared" si="12"/>
        <v>196</v>
      </c>
      <c r="M20" s="4">
        <f t="shared" si="13"/>
        <v>108</v>
      </c>
      <c r="N20" s="93">
        <f t="shared" ref="N20:N49" si="15">IF(L20=0,"",(M20/L20))</f>
        <v>0.55102040816326525</v>
      </c>
      <c r="O20" s="94"/>
      <c r="P20" s="31"/>
      <c r="Q20" s="46">
        <v>0</v>
      </c>
      <c r="R20" s="46">
        <v>0</v>
      </c>
      <c r="S20" s="46">
        <v>0</v>
      </c>
      <c r="T20" s="95" t="s">
        <v>65</v>
      </c>
      <c r="U20" s="96"/>
      <c r="V20" s="96"/>
      <c r="W20" s="97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3" t="str">
        <f t="shared" si="7"/>
        <v/>
      </c>
      <c r="AL20" s="94"/>
      <c r="AM20" s="31"/>
      <c r="AN20" s="73"/>
      <c r="AO20" s="73"/>
      <c r="AP20" s="73"/>
      <c r="AQ20" s="101"/>
      <c r="AR20" s="102"/>
      <c r="AS20" s="102"/>
      <c r="AT20" s="103"/>
    </row>
    <row r="21" spans="2:46" ht="15" customHeight="1" x14ac:dyDescent="0.25">
      <c r="B21" s="9">
        <v>41967</v>
      </c>
      <c r="C21" s="49" t="s">
        <v>60</v>
      </c>
      <c r="D21" s="47"/>
      <c r="E21" s="28">
        <v>8</v>
      </c>
      <c r="F21" s="32">
        <v>0</v>
      </c>
      <c r="G21" s="30">
        <v>235</v>
      </c>
      <c r="H21" s="4"/>
      <c r="I21" s="5">
        <f t="shared" si="0"/>
        <v>8</v>
      </c>
      <c r="J21" s="6">
        <f>SUM(G$12:G21)</f>
        <v>1398</v>
      </c>
      <c r="K21" s="6">
        <f t="shared" si="11"/>
        <v>4802</v>
      </c>
      <c r="L21" s="7">
        <f t="shared" si="12"/>
        <v>392</v>
      </c>
      <c r="M21" s="4">
        <f t="shared" si="13"/>
        <v>235</v>
      </c>
      <c r="N21" s="93">
        <f t="shared" si="15"/>
        <v>0.59948979591836737</v>
      </c>
      <c r="O21" s="94"/>
      <c r="P21" s="31"/>
      <c r="Q21" s="46">
        <v>0</v>
      </c>
      <c r="R21" s="46">
        <v>0</v>
      </c>
      <c r="S21" s="46">
        <v>0</v>
      </c>
      <c r="T21" s="95"/>
      <c r="U21" s="96"/>
      <c r="V21" s="96"/>
      <c r="W21" s="97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3" t="str">
        <f t="shared" si="7"/>
        <v/>
      </c>
      <c r="AL21" s="94"/>
      <c r="AM21" s="31"/>
      <c r="AN21" s="73"/>
      <c r="AO21" s="73"/>
      <c r="AP21" s="73"/>
      <c r="AQ21" s="95"/>
      <c r="AR21" s="96"/>
      <c r="AS21" s="96"/>
      <c r="AT21" s="97"/>
    </row>
    <row r="22" spans="2:46" ht="15" customHeight="1" x14ac:dyDescent="0.25">
      <c r="B22" s="9">
        <v>41967</v>
      </c>
      <c r="C22" s="49" t="s">
        <v>66</v>
      </c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1398</v>
      </c>
      <c r="K22" s="6">
        <f t="shared" si="11"/>
        <v>4802</v>
      </c>
      <c r="L22" s="7">
        <f t="shared" si="12"/>
        <v>0</v>
      </c>
      <c r="M22" s="4">
        <f t="shared" si="13"/>
        <v>0</v>
      </c>
      <c r="N22" s="93" t="str">
        <f t="shared" si="15"/>
        <v/>
      </c>
      <c r="O22" s="94"/>
      <c r="P22" s="31"/>
      <c r="Q22" s="46"/>
      <c r="R22" s="46"/>
      <c r="S22" s="46">
        <v>4</v>
      </c>
      <c r="T22" s="98">
        <v>5</v>
      </c>
      <c r="U22" s="99"/>
      <c r="V22" s="99"/>
      <c r="W22" s="100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3" t="str">
        <f t="shared" si="7"/>
        <v/>
      </c>
      <c r="AL22" s="94"/>
      <c r="AM22" s="31"/>
      <c r="AN22" s="73"/>
      <c r="AO22" s="73"/>
      <c r="AP22" s="73"/>
      <c r="AQ22" s="101"/>
      <c r="AR22" s="102"/>
      <c r="AS22" s="102"/>
      <c r="AT22" s="103"/>
    </row>
    <row r="23" spans="2:46" ht="15" customHeight="1" x14ac:dyDescent="0.25">
      <c r="B23" s="9">
        <v>41968</v>
      </c>
      <c r="C23" s="49" t="s">
        <v>60</v>
      </c>
      <c r="D23" s="47"/>
      <c r="E23" s="28">
        <v>8</v>
      </c>
      <c r="F23" s="32">
        <v>0</v>
      </c>
      <c r="G23" s="30">
        <v>245</v>
      </c>
      <c r="H23" s="4"/>
      <c r="I23" s="5">
        <f t="shared" si="0"/>
        <v>8</v>
      </c>
      <c r="J23" s="6">
        <f>SUM(G$12:G23)</f>
        <v>1643</v>
      </c>
      <c r="K23" s="6">
        <f t="shared" si="11"/>
        <v>4557</v>
      </c>
      <c r="L23" s="7">
        <f t="shared" si="12"/>
        <v>392</v>
      </c>
      <c r="M23" s="4">
        <f t="shared" si="13"/>
        <v>245</v>
      </c>
      <c r="N23" s="93">
        <f t="shared" si="15"/>
        <v>0.625</v>
      </c>
      <c r="O23" s="94"/>
      <c r="P23" s="31"/>
      <c r="Q23" s="46">
        <v>0</v>
      </c>
      <c r="R23" s="46">
        <v>0</v>
      </c>
      <c r="S23" s="46">
        <v>0</v>
      </c>
      <c r="T23" s="101"/>
      <c r="U23" s="102"/>
      <c r="V23" s="102"/>
      <c r="W23" s="103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3" t="str">
        <f t="shared" si="7"/>
        <v/>
      </c>
      <c r="AL23" s="94"/>
      <c r="AM23" s="31"/>
      <c r="AN23" s="73"/>
      <c r="AO23" s="73"/>
      <c r="AP23" s="73"/>
      <c r="AQ23" s="101"/>
      <c r="AR23" s="102"/>
      <c r="AS23" s="102"/>
      <c r="AT23" s="103"/>
    </row>
    <row r="24" spans="2:46" ht="15" customHeight="1" x14ac:dyDescent="0.25">
      <c r="B24" s="9">
        <v>41968</v>
      </c>
      <c r="C24" s="49" t="s">
        <v>61</v>
      </c>
      <c r="D24" s="47"/>
      <c r="E24" s="46">
        <v>8</v>
      </c>
      <c r="F24" s="10">
        <v>0</v>
      </c>
      <c r="G24" s="11">
        <v>224</v>
      </c>
      <c r="H24" s="4"/>
      <c r="I24" s="5">
        <f t="shared" si="0"/>
        <v>8</v>
      </c>
      <c r="J24" s="6">
        <f>SUM(G$12:G24)</f>
        <v>1867</v>
      </c>
      <c r="K24" s="6">
        <f t="shared" si="11"/>
        <v>4333</v>
      </c>
      <c r="L24" s="7">
        <f t="shared" si="12"/>
        <v>392</v>
      </c>
      <c r="M24" s="4">
        <f t="shared" si="13"/>
        <v>224</v>
      </c>
      <c r="N24" s="93">
        <f t="shared" si="15"/>
        <v>0.5714285714285714</v>
      </c>
      <c r="O24" s="94"/>
      <c r="P24" s="31"/>
      <c r="Q24" s="46">
        <v>0</v>
      </c>
      <c r="R24" s="46">
        <v>0</v>
      </c>
      <c r="S24" s="46">
        <v>0</v>
      </c>
      <c r="T24" s="101"/>
      <c r="U24" s="102"/>
      <c r="V24" s="102"/>
      <c r="W24" s="103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3" t="str">
        <f t="shared" si="7"/>
        <v/>
      </c>
      <c r="AL24" s="94"/>
      <c r="AM24" s="31"/>
      <c r="AN24" s="73"/>
      <c r="AO24" s="73"/>
      <c r="AP24" s="73"/>
      <c r="AQ24" s="101"/>
      <c r="AR24" s="102"/>
      <c r="AS24" s="102"/>
      <c r="AT24" s="103"/>
    </row>
    <row r="25" spans="2:46" ht="15" customHeight="1" x14ac:dyDescent="0.25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1867</v>
      </c>
      <c r="K25" s="6">
        <f t="shared" si="11"/>
        <v>4333</v>
      </c>
      <c r="L25" s="7">
        <f t="shared" si="12"/>
        <v>0</v>
      </c>
      <c r="M25" s="4">
        <f t="shared" si="13"/>
        <v>0</v>
      </c>
      <c r="N25" s="93" t="str">
        <f t="shared" si="15"/>
        <v/>
      </c>
      <c r="O25" s="94"/>
      <c r="P25" s="31"/>
      <c r="Q25" s="46"/>
      <c r="R25" s="84" t="s">
        <v>68</v>
      </c>
      <c r="S25" s="85">
        <v>-4</v>
      </c>
      <c r="T25" s="95" t="s">
        <v>67</v>
      </c>
      <c r="U25" s="96"/>
      <c r="V25" s="96"/>
      <c r="W25" s="9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3" t="str">
        <f t="shared" si="7"/>
        <v/>
      </c>
      <c r="AL25" s="94"/>
      <c r="AM25" s="31"/>
      <c r="AN25" s="73"/>
      <c r="AO25" s="73"/>
      <c r="AP25" s="73"/>
      <c r="AQ25" s="101"/>
      <c r="AR25" s="102"/>
      <c r="AS25" s="102"/>
      <c r="AT25" s="103"/>
    </row>
    <row r="26" spans="2:46" ht="15" customHeight="1" x14ac:dyDescent="0.25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1867</v>
      </c>
      <c r="K26" s="6">
        <f t="shared" si="11"/>
        <v>4333</v>
      </c>
      <c r="L26" s="7">
        <f t="shared" si="12"/>
        <v>0</v>
      </c>
      <c r="M26" s="4">
        <f t="shared" si="13"/>
        <v>0</v>
      </c>
      <c r="N26" s="93" t="str">
        <f t="shared" si="15"/>
        <v/>
      </c>
      <c r="O26" s="94"/>
      <c r="P26" s="31"/>
      <c r="Q26" s="46"/>
      <c r="R26" s="84" t="s">
        <v>69</v>
      </c>
      <c r="S26" s="46">
        <v>4</v>
      </c>
      <c r="T26" s="101"/>
      <c r="U26" s="102"/>
      <c r="V26" s="102"/>
      <c r="W26" s="10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3" t="str">
        <f t="shared" si="7"/>
        <v/>
      </c>
      <c r="AL26" s="94"/>
      <c r="AM26" s="31"/>
      <c r="AN26" s="73"/>
      <c r="AO26" s="73"/>
      <c r="AP26" s="73"/>
      <c r="AQ26" s="101"/>
      <c r="AR26" s="102"/>
      <c r="AS26" s="102"/>
      <c r="AT26" s="103"/>
    </row>
    <row r="27" spans="2:46" ht="15" customHeight="1" x14ac:dyDescent="0.25">
      <c r="B27" s="9">
        <v>41969</v>
      </c>
      <c r="C27" s="49" t="s">
        <v>60</v>
      </c>
      <c r="D27" s="47"/>
      <c r="E27" s="28">
        <v>4</v>
      </c>
      <c r="F27" s="32">
        <v>0</v>
      </c>
      <c r="G27" s="30">
        <v>109</v>
      </c>
      <c r="H27" s="4"/>
      <c r="I27" s="5">
        <f t="shared" si="0"/>
        <v>4</v>
      </c>
      <c r="J27" s="6">
        <f>SUM(G$12:G27)</f>
        <v>1976</v>
      </c>
      <c r="K27" s="6">
        <f t="shared" si="11"/>
        <v>4224</v>
      </c>
      <c r="L27" s="7">
        <f t="shared" si="12"/>
        <v>196</v>
      </c>
      <c r="M27" s="4">
        <f t="shared" si="13"/>
        <v>109</v>
      </c>
      <c r="N27" s="93">
        <f t="shared" si="15"/>
        <v>0.55612244897959184</v>
      </c>
      <c r="O27" s="94"/>
      <c r="P27" s="31"/>
      <c r="Q27" s="46">
        <v>0</v>
      </c>
      <c r="R27" s="46">
        <v>0</v>
      </c>
      <c r="S27" s="46">
        <v>0</v>
      </c>
      <c r="T27" s="95" t="s">
        <v>70</v>
      </c>
      <c r="U27" s="96"/>
      <c r="V27" s="96"/>
      <c r="W27" s="9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3" t="str">
        <f t="shared" si="7"/>
        <v/>
      </c>
      <c r="AL27" s="94"/>
      <c r="AM27" s="31"/>
      <c r="AN27" s="73"/>
      <c r="AO27" s="73"/>
      <c r="AP27" s="73"/>
      <c r="AQ27" s="101"/>
      <c r="AR27" s="102"/>
      <c r="AS27" s="102"/>
      <c r="AT27" s="103"/>
    </row>
    <row r="28" spans="2:46" ht="15" customHeight="1" x14ac:dyDescent="0.25">
      <c r="B28" s="9">
        <v>41976</v>
      </c>
      <c r="C28" s="49" t="s">
        <v>71</v>
      </c>
      <c r="D28" s="47"/>
      <c r="E28" s="46">
        <v>4</v>
      </c>
      <c r="F28" s="10">
        <v>0</v>
      </c>
      <c r="G28" s="11">
        <v>100</v>
      </c>
      <c r="H28" s="4"/>
      <c r="I28" s="5">
        <f t="shared" si="0"/>
        <v>4</v>
      </c>
      <c r="J28" s="6">
        <f>SUM(G$12:G28)</f>
        <v>2076</v>
      </c>
      <c r="K28" s="6">
        <f t="shared" si="11"/>
        <v>4124</v>
      </c>
      <c r="L28" s="7">
        <f t="shared" si="12"/>
        <v>196</v>
      </c>
      <c r="M28" s="4">
        <f t="shared" si="13"/>
        <v>100</v>
      </c>
      <c r="N28" s="93">
        <f t="shared" si="15"/>
        <v>0.51020408163265307</v>
      </c>
      <c r="O28" s="94"/>
      <c r="P28" s="31"/>
      <c r="Q28" s="46">
        <v>0</v>
      </c>
      <c r="R28" s="46">
        <v>0</v>
      </c>
      <c r="S28" s="46">
        <v>0</v>
      </c>
      <c r="T28" s="101"/>
      <c r="U28" s="102"/>
      <c r="V28" s="102"/>
      <c r="W28" s="10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3" t="str">
        <f t="shared" si="7"/>
        <v/>
      </c>
      <c r="AL28" s="94"/>
      <c r="AM28" s="31"/>
      <c r="AN28" s="73"/>
      <c r="AO28" s="73"/>
      <c r="AP28" s="73"/>
      <c r="AQ28" s="101"/>
      <c r="AR28" s="102"/>
      <c r="AS28" s="102"/>
      <c r="AT28" s="103"/>
    </row>
    <row r="29" spans="2:46" ht="15" customHeight="1" x14ac:dyDescent="0.25">
      <c r="B29" s="9">
        <v>41977</v>
      </c>
      <c r="C29" s="49" t="s">
        <v>60</v>
      </c>
      <c r="D29" s="47"/>
      <c r="E29" s="28">
        <v>8</v>
      </c>
      <c r="F29" s="32">
        <v>0</v>
      </c>
      <c r="G29" s="30">
        <v>238</v>
      </c>
      <c r="H29" s="4"/>
      <c r="I29" s="5">
        <f t="shared" si="0"/>
        <v>8</v>
      </c>
      <c r="J29" s="6">
        <f>SUM(G$12:G29)</f>
        <v>2314</v>
      </c>
      <c r="K29" s="6">
        <f t="shared" si="11"/>
        <v>3886</v>
      </c>
      <c r="L29" s="7">
        <f t="shared" si="12"/>
        <v>392</v>
      </c>
      <c r="M29" s="4">
        <f t="shared" si="13"/>
        <v>238</v>
      </c>
      <c r="N29" s="93">
        <f t="shared" si="15"/>
        <v>0.6071428571428571</v>
      </c>
      <c r="O29" s="94"/>
      <c r="P29" s="31"/>
      <c r="Q29" s="46">
        <v>0</v>
      </c>
      <c r="R29" s="46">
        <v>0</v>
      </c>
      <c r="S29" s="46">
        <v>0</v>
      </c>
      <c r="T29" s="101"/>
      <c r="U29" s="102"/>
      <c r="V29" s="102"/>
      <c r="W29" s="10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3" t="str">
        <f t="shared" si="7"/>
        <v/>
      </c>
      <c r="AL29" s="94"/>
      <c r="AM29" s="31"/>
      <c r="AN29" s="73"/>
      <c r="AO29" s="73"/>
      <c r="AP29" s="73"/>
      <c r="AQ29" s="101"/>
      <c r="AR29" s="102"/>
      <c r="AS29" s="102"/>
      <c r="AT29" s="103"/>
    </row>
    <row r="30" spans="2:46" ht="15" customHeight="1" x14ac:dyDescent="0.25">
      <c r="B30" s="9">
        <v>41978</v>
      </c>
      <c r="C30" s="49" t="s">
        <v>60</v>
      </c>
      <c r="D30" s="47"/>
      <c r="E30" s="46">
        <v>3</v>
      </c>
      <c r="F30" s="10">
        <v>0</v>
      </c>
      <c r="G30" s="11">
        <v>100</v>
      </c>
      <c r="H30" s="4"/>
      <c r="I30" s="5">
        <f t="shared" si="0"/>
        <v>8</v>
      </c>
      <c r="J30" s="6">
        <f>SUM(G$12:G30)</f>
        <v>2414</v>
      </c>
      <c r="K30" s="6">
        <f t="shared" si="11"/>
        <v>3786</v>
      </c>
      <c r="L30" s="7">
        <f t="shared" si="12"/>
        <v>147</v>
      </c>
      <c r="M30" s="4">
        <f t="shared" si="13"/>
        <v>100</v>
      </c>
      <c r="N30" s="93">
        <f t="shared" si="15"/>
        <v>0.68027210884353739</v>
      </c>
      <c r="O30" s="94"/>
      <c r="P30" s="31"/>
      <c r="Q30" s="46">
        <v>5</v>
      </c>
      <c r="R30" s="46">
        <v>1</v>
      </c>
      <c r="S30" s="46">
        <v>0</v>
      </c>
      <c r="T30" s="95" t="s">
        <v>72</v>
      </c>
      <c r="U30" s="96"/>
      <c r="V30" s="96"/>
      <c r="W30" s="9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3" t="str">
        <f t="shared" si="7"/>
        <v/>
      </c>
      <c r="AL30" s="94"/>
      <c r="AM30" s="31"/>
      <c r="AN30" s="73"/>
      <c r="AO30" s="73"/>
      <c r="AP30" s="73"/>
      <c r="AQ30" s="101"/>
      <c r="AR30" s="102"/>
      <c r="AS30" s="102"/>
      <c r="AT30" s="103"/>
    </row>
    <row r="31" spans="2:46" ht="15" customHeight="1" x14ac:dyDescent="0.25">
      <c r="B31" s="9">
        <v>41978</v>
      </c>
      <c r="C31" s="49" t="s">
        <v>61</v>
      </c>
      <c r="D31" s="47"/>
      <c r="E31" s="28">
        <v>8</v>
      </c>
      <c r="F31" s="32">
        <v>0</v>
      </c>
      <c r="G31" s="30">
        <v>252</v>
      </c>
      <c r="H31" s="4"/>
      <c r="I31" s="5">
        <f t="shared" si="0"/>
        <v>8</v>
      </c>
      <c r="J31" s="6">
        <f>SUM(G$12:G31)</f>
        <v>2666</v>
      </c>
      <c r="K31" s="6">
        <f t="shared" si="11"/>
        <v>3534</v>
      </c>
      <c r="L31" s="7">
        <f t="shared" si="12"/>
        <v>392</v>
      </c>
      <c r="M31" s="4">
        <f t="shared" si="13"/>
        <v>252</v>
      </c>
      <c r="N31" s="93">
        <f t="shared" si="15"/>
        <v>0.6428571428571429</v>
      </c>
      <c r="O31" s="94"/>
      <c r="P31" s="31"/>
      <c r="Q31" s="46">
        <v>0</v>
      </c>
      <c r="R31" s="46">
        <v>0</v>
      </c>
      <c r="S31" s="46">
        <v>4</v>
      </c>
      <c r="T31" s="98" t="s">
        <v>74</v>
      </c>
      <c r="U31" s="99"/>
      <c r="V31" s="99"/>
      <c r="W31" s="100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3" t="str">
        <f t="shared" si="7"/>
        <v/>
      </c>
      <c r="AL31" s="94"/>
      <c r="AM31" s="31"/>
      <c r="AN31" s="73"/>
      <c r="AO31" s="73"/>
      <c r="AP31" s="73"/>
      <c r="AQ31" s="101"/>
      <c r="AR31" s="102"/>
      <c r="AS31" s="102"/>
      <c r="AT31" s="103"/>
    </row>
    <row r="32" spans="2:46" ht="15" customHeight="1" x14ac:dyDescent="0.25">
      <c r="B32" s="9">
        <v>41979</v>
      </c>
      <c r="C32" s="49" t="s">
        <v>60</v>
      </c>
      <c r="D32" s="47"/>
      <c r="E32" s="46">
        <v>6</v>
      </c>
      <c r="F32" s="10">
        <v>0</v>
      </c>
      <c r="G32" s="11">
        <v>160</v>
      </c>
      <c r="H32" s="4"/>
      <c r="I32" s="5">
        <f t="shared" si="0"/>
        <v>7</v>
      </c>
      <c r="J32" s="6">
        <f>SUM(G$12:G32)</f>
        <v>2826</v>
      </c>
      <c r="K32" s="6">
        <f t="shared" si="11"/>
        <v>3374</v>
      </c>
      <c r="L32" s="7">
        <f t="shared" si="12"/>
        <v>294</v>
      </c>
      <c r="M32" s="4">
        <f t="shared" si="13"/>
        <v>160</v>
      </c>
      <c r="N32" s="93">
        <f t="shared" si="15"/>
        <v>0.54421768707482998</v>
      </c>
      <c r="O32" s="94"/>
      <c r="P32" s="31"/>
      <c r="Q32" s="46">
        <v>1</v>
      </c>
      <c r="R32" s="46">
        <v>2</v>
      </c>
      <c r="S32" s="46">
        <v>0</v>
      </c>
      <c r="T32" s="101"/>
      <c r="U32" s="102"/>
      <c r="V32" s="102"/>
      <c r="W32" s="10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3" t="str">
        <f t="shared" si="7"/>
        <v/>
      </c>
      <c r="AL32" s="94"/>
      <c r="AM32" s="31"/>
      <c r="AN32" s="73"/>
      <c r="AO32" s="73"/>
      <c r="AP32" s="73"/>
      <c r="AQ32" s="101"/>
      <c r="AR32" s="102"/>
      <c r="AS32" s="102"/>
      <c r="AT32" s="103"/>
    </row>
    <row r="33" spans="2:46" ht="15" customHeight="1" x14ac:dyDescent="0.25">
      <c r="B33" s="9">
        <v>41979</v>
      </c>
      <c r="C33" s="49" t="s">
        <v>61</v>
      </c>
      <c r="D33" s="47"/>
      <c r="E33" s="28">
        <v>6</v>
      </c>
      <c r="F33" s="32">
        <v>0</v>
      </c>
      <c r="G33" s="30">
        <v>192</v>
      </c>
      <c r="H33" s="4"/>
      <c r="I33" s="5">
        <f t="shared" si="0"/>
        <v>6</v>
      </c>
      <c r="J33" s="6">
        <f>SUM(G$12:G33)</f>
        <v>3018</v>
      </c>
      <c r="K33" s="6">
        <f t="shared" si="11"/>
        <v>3182</v>
      </c>
      <c r="L33" s="7">
        <f t="shared" si="12"/>
        <v>294</v>
      </c>
      <c r="M33" s="4">
        <f t="shared" si="13"/>
        <v>192</v>
      </c>
      <c r="N33" s="93">
        <f t="shared" si="15"/>
        <v>0.65306122448979587</v>
      </c>
      <c r="O33" s="94"/>
      <c r="P33" s="31"/>
      <c r="Q33" s="46">
        <v>0</v>
      </c>
      <c r="R33" s="46">
        <v>0</v>
      </c>
      <c r="S33" s="46">
        <v>9</v>
      </c>
      <c r="T33" s="98" t="s">
        <v>75</v>
      </c>
      <c r="U33" s="99"/>
      <c r="V33" s="99"/>
      <c r="W33" s="100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3" t="str">
        <f t="shared" si="7"/>
        <v/>
      </c>
      <c r="AL33" s="94"/>
      <c r="AM33" s="31"/>
      <c r="AN33" s="73"/>
      <c r="AO33" s="73"/>
      <c r="AP33" s="73"/>
      <c r="AQ33" s="101"/>
      <c r="AR33" s="102"/>
      <c r="AS33" s="102"/>
      <c r="AT33" s="103"/>
    </row>
    <row r="34" spans="2:46" ht="15" customHeight="1" x14ac:dyDescent="0.25">
      <c r="B34" s="9">
        <v>41981</v>
      </c>
      <c r="C34" s="49" t="s">
        <v>60</v>
      </c>
      <c r="D34" s="47"/>
      <c r="E34" s="46">
        <v>6</v>
      </c>
      <c r="F34" s="10">
        <v>0</v>
      </c>
      <c r="G34" s="11">
        <v>172</v>
      </c>
      <c r="H34" s="4"/>
      <c r="I34" s="5">
        <f t="shared" si="0"/>
        <v>8</v>
      </c>
      <c r="J34" s="6">
        <f>SUM(G$12:G34)</f>
        <v>3190</v>
      </c>
      <c r="K34" s="6">
        <f t="shared" si="11"/>
        <v>3010</v>
      </c>
      <c r="L34" s="7">
        <f t="shared" si="12"/>
        <v>294</v>
      </c>
      <c r="M34" s="4">
        <f t="shared" si="13"/>
        <v>172</v>
      </c>
      <c r="N34" s="93">
        <f t="shared" si="15"/>
        <v>0.58503401360544216</v>
      </c>
      <c r="O34" s="94"/>
      <c r="P34" s="31"/>
      <c r="Q34" s="46">
        <v>2</v>
      </c>
      <c r="R34" s="46">
        <v>2</v>
      </c>
      <c r="S34" s="46">
        <v>0</v>
      </c>
      <c r="T34" s="95" t="s">
        <v>73</v>
      </c>
      <c r="U34" s="96"/>
      <c r="V34" s="96"/>
      <c r="W34" s="9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3" t="str">
        <f t="shared" si="7"/>
        <v/>
      </c>
      <c r="AL34" s="94"/>
      <c r="AM34" s="31"/>
      <c r="AN34" s="73"/>
      <c r="AO34" s="73"/>
      <c r="AP34" s="73"/>
      <c r="AQ34" s="101"/>
      <c r="AR34" s="102"/>
      <c r="AS34" s="102"/>
      <c r="AT34" s="103"/>
    </row>
    <row r="35" spans="2:46" ht="15" customHeight="1" x14ac:dyDescent="0.25">
      <c r="B35" s="9">
        <v>41983</v>
      </c>
      <c r="C35" s="49" t="s">
        <v>60</v>
      </c>
      <c r="D35" s="47"/>
      <c r="E35" s="46">
        <v>6</v>
      </c>
      <c r="F35" s="10">
        <v>0</v>
      </c>
      <c r="G35" s="11">
        <v>168</v>
      </c>
      <c r="H35" s="4"/>
      <c r="I35" s="5">
        <f t="shared" ref="I35:I41" si="16">IF(G35="","",(SUM(E35+F35+Q35)))</f>
        <v>8</v>
      </c>
      <c r="J35" s="6">
        <f>SUM(G$12:G35)</f>
        <v>3358</v>
      </c>
      <c r="K35" s="6">
        <f t="shared" ref="K35:K41" si="17">E$4-J35</f>
        <v>2842</v>
      </c>
      <c r="L35" s="7">
        <f t="shared" ref="L35:L41" si="18">IF(G35="",0,$T$12*(I35-F35-Q35))</f>
        <v>294</v>
      </c>
      <c r="M35" s="4">
        <f t="shared" ref="M35:M41" si="19">G35</f>
        <v>168</v>
      </c>
      <c r="N35" s="93">
        <f t="shared" ref="N35:N41" si="20">IF(L35=0,"",(M35/L35))</f>
        <v>0.5714285714285714</v>
      </c>
      <c r="O35" s="94"/>
      <c r="P35" s="31"/>
      <c r="Q35" s="46">
        <v>2</v>
      </c>
      <c r="R35" s="46">
        <v>2</v>
      </c>
      <c r="S35" s="46">
        <v>0</v>
      </c>
      <c r="T35" s="101"/>
      <c r="U35" s="102"/>
      <c r="V35" s="102"/>
      <c r="W35" s="10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3" t="str">
        <f t="shared" si="7"/>
        <v/>
      </c>
      <c r="AL35" s="94"/>
      <c r="AM35" s="31"/>
      <c r="AN35" s="73"/>
      <c r="AO35" s="73"/>
      <c r="AP35" s="73"/>
      <c r="AQ35" s="101"/>
      <c r="AR35" s="102"/>
      <c r="AS35" s="102"/>
      <c r="AT35" s="103"/>
    </row>
    <row r="36" spans="2:46" ht="15" customHeight="1" x14ac:dyDescent="0.25">
      <c r="B36" s="9">
        <v>41983</v>
      </c>
      <c r="C36" s="49" t="s">
        <v>61</v>
      </c>
      <c r="D36" s="47"/>
      <c r="E36" s="46">
        <v>8</v>
      </c>
      <c r="F36" s="10">
        <v>0</v>
      </c>
      <c r="G36" s="11">
        <v>244</v>
      </c>
      <c r="H36" s="4"/>
      <c r="I36" s="5">
        <f t="shared" si="16"/>
        <v>8</v>
      </c>
      <c r="J36" s="6">
        <f>SUM(G$12:G36)</f>
        <v>3602</v>
      </c>
      <c r="K36" s="6">
        <f t="shared" si="17"/>
        <v>2598</v>
      </c>
      <c r="L36" s="7">
        <f t="shared" si="18"/>
        <v>392</v>
      </c>
      <c r="M36" s="4">
        <f t="shared" si="19"/>
        <v>244</v>
      </c>
      <c r="N36" s="93">
        <f t="shared" si="20"/>
        <v>0.62244897959183676</v>
      </c>
      <c r="O36" s="94"/>
      <c r="P36" s="31"/>
      <c r="Q36" s="46">
        <v>0</v>
      </c>
      <c r="R36" s="46">
        <v>0</v>
      </c>
      <c r="S36" s="46">
        <v>0</v>
      </c>
      <c r="T36" s="101"/>
      <c r="U36" s="102"/>
      <c r="V36" s="102"/>
      <c r="W36" s="10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3" t="str">
        <f t="shared" si="7"/>
        <v/>
      </c>
      <c r="AL36" s="94"/>
      <c r="AM36" s="31"/>
      <c r="AN36" s="73"/>
      <c r="AO36" s="73"/>
      <c r="AP36" s="73"/>
      <c r="AQ36" s="101"/>
      <c r="AR36" s="102"/>
      <c r="AS36" s="102"/>
      <c r="AT36" s="103"/>
    </row>
    <row r="37" spans="2:46" ht="15" customHeight="1" x14ac:dyDescent="0.25">
      <c r="B37" s="9">
        <v>41984</v>
      </c>
      <c r="C37" s="49" t="s">
        <v>60</v>
      </c>
      <c r="D37" s="47"/>
      <c r="E37" s="46">
        <v>8</v>
      </c>
      <c r="F37" s="10">
        <v>0</v>
      </c>
      <c r="G37" s="11">
        <v>252</v>
      </c>
      <c r="H37" s="4"/>
      <c r="I37" s="5">
        <f t="shared" si="16"/>
        <v>8</v>
      </c>
      <c r="J37" s="6">
        <f>SUM(G$12:G37)</f>
        <v>3854</v>
      </c>
      <c r="K37" s="6">
        <f t="shared" si="17"/>
        <v>2346</v>
      </c>
      <c r="L37" s="7">
        <f t="shared" si="18"/>
        <v>392</v>
      </c>
      <c r="M37" s="4">
        <f t="shared" si="19"/>
        <v>252</v>
      </c>
      <c r="N37" s="93">
        <f t="shared" si="20"/>
        <v>0.6428571428571429</v>
      </c>
      <c r="O37" s="94"/>
      <c r="P37" s="31"/>
      <c r="Q37" s="46">
        <v>0</v>
      </c>
      <c r="R37" s="46">
        <v>0</v>
      </c>
      <c r="S37" s="46">
        <v>0</v>
      </c>
      <c r="T37" s="101"/>
      <c r="U37" s="102"/>
      <c r="V37" s="102"/>
      <c r="W37" s="10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3" t="str">
        <f t="shared" si="7"/>
        <v/>
      </c>
      <c r="AL37" s="94"/>
      <c r="AM37" s="31"/>
      <c r="AN37" s="73"/>
      <c r="AO37" s="73"/>
      <c r="AP37" s="73"/>
      <c r="AQ37" s="101"/>
      <c r="AR37" s="102"/>
      <c r="AS37" s="102"/>
      <c r="AT37" s="103"/>
    </row>
    <row r="38" spans="2:46" ht="15" customHeight="1" x14ac:dyDescent="0.25">
      <c r="B38" s="9">
        <v>41984</v>
      </c>
      <c r="C38" s="49" t="s">
        <v>61</v>
      </c>
      <c r="D38" s="47"/>
      <c r="E38" s="46">
        <v>8</v>
      </c>
      <c r="F38" s="10">
        <v>0</v>
      </c>
      <c r="G38" s="11">
        <v>243</v>
      </c>
      <c r="H38" s="4"/>
      <c r="I38" s="5">
        <f t="shared" si="16"/>
        <v>8</v>
      </c>
      <c r="J38" s="6">
        <f>SUM(G$12:G38)</f>
        <v>4097</v>
      </c>
      <c r="K38" s="6">
        <f t="shared" si="17"/>
        <v>2103</v>
      </c>
      <c r="L38" s="7">
        <f t="shared" si="18"/>
        <v>392</v>
      </c>
      <c r="M38" s="4">
        <f t="shared" si="19"/>
        <v>243</v>
      </c>
      <c r="N38" s="93">
        <f t="shared" si="20"/>
        <v>0.61989795918367352</v>
      </c>
      <c r="O38" s="94"/>
      <c r="P38" s="31"/>
      <c r="Q38" s="46">
        <v>0</v>
      </c>
      <c r="R38" s="46">
        <v>0</v>
      </c>
      <c r="S38" s="46">
        <v>0</v>
      </c>
      <c r="T38" s="101"/>
      <c r="U38" s="102"/>
      <c r="V38" s="102"/>
      <c r="W38" s="10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3" t="str">
        <f t="shared" si="7"/>
        <v/>
      </c>
      <c r="AL38" s="94"/>
      <c r="AM38" s="31"/>
      <c r="AN38" s="73"/>
      <c r="AO38" s="73"/>
      <c r="AP38" s="73"/>
      <c r="AQ38" s="101"/>
      <c r="AR38" s="102"/>
      <c r="AS38" s="102"/>
      <c r="AT38" s="103"/>
    </row>
    <row r="39" spans="2:46" ht="15" customHeight="1" x14ac:dyDescent="0.25">
      <c r="B39" s="9">
        <v>41985</v>
      </c>
      <c r="C39" s="49" t="s">
        <v>60</v>
      </c>
      <c r="D39" s="47"/>
      <c r="E39" s="46">
        <v>6</v>
      </c>
      <c r="F39" s="10">
        <v>0</v>
      </c>
      <c r="G39" s="11">
        <v>162</v>
      </c>
      <c r="H39" s="4"/>
      <c r="I39" s="5">
        <f t="shared" si="16"/>
        <v>8</v>
      </c>
      <c r="J39" s="6">
        <f>SUM(G$12:G39)</f>
        <v>4259</v>
      </c>
      <c r="K39" s="6">
        <f t="shared" si="17"/>
        <v>1941</v>
      </c>
      <c r="L39" s="7">
        <f t="shared" si="18"/>
        <v>294</v>
      </c>
      <c r="M39" s="4">
        <f t="shared" si="19"/>
        <v>162</v>
      </c>
      <c r="N39" s="93">
        <f t="shared" si="20"/>
        <v>0.55102040816326525</v>
      </c>
      <c r="O39" s="94"/>
      <c r="P39" s="31"/>
      <c r="Q39" s="46">
        <v>2</v>
      </c>
      <c r="R39" s="46">
        <v>2</v>
      </c>
      <c r="S39" s="46">
        <v>0</v>
      </c>
      <c r="T39" s="101"/>
      <c r="U39" s="102"/>
      <c r="V39" s="102"/>
      <c r="W39" s="10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3" t="str">
        <f t="shared" si="7"/>
        <v/>
      </c>
      <c r="AL39" s="94"/>
      <c r="AM39" s="31"/>
      <c r="AN39" s="73"/>
      <c r="AO39" s="73"/>
      <c r="AP39" s="73"/>
      <c r="AQ39" s="101"/>
      <c r="AR39" s="102"/>
      <c r="AS39" s="102"/>
      <c r="AT39" s="103"/>
    </row>
    <row r="40" spans="2:46" ht="15" customHeight="1" x14ac:dyDescent="0.25">
      <c r="B40" s="9">
        <v>41986</v>
      </c>
      <c r="C40" s="49" t="s">
        <v>60</v>
      </c>
      <c r="D40" s="47"/>
      <c r="E40" s="46">
        <v>4</v>
      </c>
      <c r="F40" s="10">
        <v>0</v>
      </c>
      <c r="G40" s="11">
        <v>90</v>
      </c>
      <c r="H40" s="4"/>
      <c r="I40" s="5">
        <f t="shared" si="16"/>
        <v>4</v>
      </c>
      <c r="J40" s="6">
        <f>SUM(G$12:G40)</f>
        <v>4349</v>
      </c>
      <c r="K40" s="6">
        <f t="shared" si="17"/>
        <v>1851</v>
      </c>
      <c r="L40" s="7">
        <f t="shared" si="18"/>
        <v>196</v>
      </c>
      <c r="M40" s="4">
        <f t="shared" si="19"/>
        <v>90</v>
      </c>
      <c r="N40" s="93">
        <f t="shared" si="20"/>
        <v>0.45918367346938777</v>
      </c>
      <c r="O40" s="94"/>
      <c r="P40" s="31"/>
      <c r="Q40" s="46">
        <v>0</v>
      </c>
      <c r="R40" s="46">
        <v>0</v>
      </c>
      <c r="S40" s="46">
        <v>0</v>
      </c>
      <c r="T40" s="101"/>
      <c r="U40" s="102"/>
      <c r="V40" s="102"/>
      <c r="W40" s="10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3" t="str">
        <f t="shared" si="7"/>
        <v/>
      </c>
      <c r="AL40" s="94"/>
      <c r="AM40" s="31"/>
      <c r="AN40" s="73"/>
      <c r="AO40" s="73"/>
      <c r="AP40" s="73"/>
      <c r="AQ40" s="101"/>
      <c r="AR40" s="102"/>
      <c r="AS40" s="102"/>
      <c r="AT40" s="103"/>
    </row>
    <row r="41" spans="2:46" ht="15" customHeight="1" x14ac:dyDescent="0.25">
      <c r="B41" s="9">
        <v>41986</v>
      </c>
      <c r="C41" s="49" t="s">
        <v>61</v>
      </c>
      <c r="D41" s="47"/>
      <c r="E41" s="46">
        <v>5</v>
      </c>
      <c r="F41" s="10">
        <v>0</v>
      </c>
      <c r="G41" s="86">
        <v>162</v>
      </c>
      <c r="H41" s="4"/>
      <c r="I41" s="5">
        <f t="shared" si="16"/>
        <v>6</v>
      </c>
      <c r="J41" s="6">
        <f>SUM(G$12:G41)</f>
        <v>4511</v>
      </c>
      <c r="K41" s="6">
        <f t="shared" si="17"/>
        <v>1689</v>
      </c>
      <c r="L41" s="7">
        <f t="shared" si="18"/>
        <v>245</v>
      </c>
      <c r="M41" s="4">
        <f t="shared" si="19"/>
        <v>162</v>
      </c>
      <c r="N41" s="93">
        <f t="shared" si="20"/>
        <v>0.66122448979591841</v>
      </c>
      <c r="O41" s="94"/>
      <c r="P41" s="31"/>
      <c r="Q41" s="46">
        <v>1</v>
      </c>
      <c r="R41" s="46">
        <v>4</v>
      </c>
      <c r="S41" s="46">
        <v>0</v>
      </c>
      <c r="T41" s="95" t="s">
        <v>76</v>
      </c>
      <c r="U41" s="96"/>
      <c r="V41" s="96"/>
      <c r="W41" s="9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3" t="str">
        <f t="shared" si="7"/>
        <v/>
      </c>
      <c r="AL41" s="94"/>
      <c r="AM41" s="31"/>
      <c r="AN41" s="73"/>
      <c r="AO41" s="73"/>
      <c r="AP41" s="73"/>
      <c r="AQ41" s="101"/>
      <c r="AR41" s="102"/>
      <c r="AS41" s="102"/>
      <c r="AT41" s="103"/>
    </row>
    <row r="42" spans="2:46" ht="15" customHeight="1" x14ac:dyDescent="0.25">
      <c r="B42" s="9">
        <v>41988</v>
      </c>
      <c r="C42" s="49" t="s">
        <v>60</v>
      </c>
      <c r="D42" s="47"/>
      <c r="E42" s="28">
        <v>6.5</v>
      </c>
      <c r="F42" s="32">
        <v>0</v>
      </c>
      <c r="G42" s="30">
        <v>198</v>
      </c>
      <c r="H42" s="4"/>
      <c r="I42" s="5">
        <f t="shared" si="0"/>
        <v>8</v>
      </c>
      <c r="J42" s="6">
        <f>SUM(G$12:G42)</f>
        <v>4709</v>
      </c>
      <c r="K42" s="6">
        <f t="shared" si="11"/>
        <v>1491</v>
      </c>
      <c r="L42" s="7">
        <f t="shared" si="12"/>
        <v>318.5</v>
      </c>
      <c r="M42" s="4">
        <f t="shared" si="13"/>
        <v>198</v>
      </c>
      <c r="N42" s="93">
        <f t="shared" si="15"/>
        <v>0.62166405023547877</v>
      </c>
      <c r="O42" s="94"/>
      <c r="P42" s="31"/>
      <c r="Q42" s="46">
        <v>1.5</v>
      </c>
      <c r="R42" s="46">
        <v>1</v>
      </c>
      <c r="S42" s="46">
        <v>0</v>
      </c>
      <c r="T42" s="101"/>
      <c r="U42" s="102"/>
      <c r="V42" s="102"/>
      <c r="W42" s="10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3" t="str">
        <f t="shared" si="7"/>
        <v/>
      </c>
      <c r="AL42" s="94"/>
      <c r="AM42" s="31"/>
      <c r="AN42" s="73"/>
      <c r="AO42" s="73"/>
      <c r="AP42" s="73"/>
      <c r="AQ42" s="101"/>
      <c r="AR42" s="102"/>
      <c r="AS42" s="102"/>
      <c r="AT42" s="103"/>
    </row>
    <row r="43" spans="2:46" ht="15" customHeight="1" x14ac:dyDescent="0.25">
      <c r="B43" s="9">
        <v>41988</v>
      </c>
      <c r="C43" s="49" t="s">
        <v>61</v>
      </c>
      <c r="D43" s="47"/>
      <c r="E43" s="46">
        <v>7</v>
      </c>
      <c r="F43" s="10">
        <v>0</v>
      </c>
      <c r="G43" s="11">
        <v>208</v>
      </c>
      <c r="H43" s="4"/>
      <c r="I43" s="5">
        <f t="shared" si="0"/>
        <v>8</v>
      </c>
      <c r="J43" s="6">
        <f>SUM(G$12:G43)</f>
        <v>4917</v>
      </c>
      <c r="K43" s="6">
        <f t="shared" si="11"/>
        <v>1283</v>
      </c>
      <c r="L43" s="7">
        <f t="shared" si="12"/>
        <v>343</v>
      </c>
      <c r="M43" s="4">
        <f t="shared" si="13"/>
        <v>208</v>
      </c>
      <c r="N43" s="93">
        <f t="shared" si="15"/>
        <v>0.60641399416909625</v>
      </c>
      <c r="O43" s="94"/>
      <c r="P43" s="31"/>
      <c r="Q43" s="46">
        <v>1</v>
      </c>
      <c r="R43" s="46">
        <v>4</v>
      </c>
      <c r="S43" s="46">
        <v>0</v>
      </c>
      <c r="T43" s="95" t="s">
        <v>77</v>
      </c>
      <c r="U43" s="96"/>
      <c r="V43" s="96"/>
      <c r="W43" s="9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3" t="str">
        <f t="shared" si="7"/>
        <v/>
      </c>
      <c r="AL43" s="94"/>
      <c r="AM43" s="31"/>
      <c r="AN43" s="73"/>
      <c r="AO43" s="73"/>
      <c r="AP43" s="73"/>
      <c r="AQ43" s="101"/>
      <c r="AR43" s="102"/>
      <c r="AS43" s="102"/>
      <c r="AT43" s="103"/>
    </row>
    <row r="44" spans="2:46" ht="15" customHeight="1" x14ac:dyDescent="0.25">
      <c r="B44" s="9">
        <v>41991</v>
      </c>
      <c r="C44" s="49" t="s">
        <v>71</v>
      </c>
      <c r="D44" s="47"/>
      <c r="E44" s="28">
        <v>4</v>
      </c>
      <c r="F44" s="32">
        <v>0</v>
      </c>
      <c r="G44" s="30">
        <v>92</v>
      </c>
      <c r="H44" s="4"/>
      <c r="I44" s="5">
        <f t="shared" si="0"/>
        <v>8</v>
      </c>
      <c r="J44" s="6">
        <f>SUM(G$12:G44)</f>
        <v>5009</v>
      </c>
      <c r="K44" s="6">
        <f t="shared" si="11"/>
        <v>1191</v>
      </c>
      <c r="L44" s="7">
        <f t="shared" si="12"/>
        <v>196</v>
      </c>
      <c r="M44" s="4">
        <f t="shared" si="13"/>
        <v>92</v>
      </c>
      <c r="N44" s="93">
        <f t="shared" si="15"/>
        <v>0.46938775510204084</v>
      </c>
      <c r="O44" s="94"/>
      <c r="P44" s="31"/>
      <c r="Q44" s="46">
        <v>4</v>
      </c>
      <c r="R44" s="46">
        <v>4</v>
      </c>
      <c r="S44" s="46">
        <v>0</v>
      </c>
      <c r="T44" s="95" t="s">
        <v>76</v>
      </c>
      <c r="U44" s="96"/>
      <c r="V44" s="96"/>
      <c r="W44" s="9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3" t="str">
        <f t="shared" si="7"/>
        <v/>
      </c>
      <c r="AL44" s="94"/>
      <c r="AM44" s="31"/>
      <c r="AN44" s="73"/>
      <c r="AO44" s="73"/>
      <c r="AP44" s="73"/>
      <c r="AQ44" s="101"/>
      <c r="AR44" s="102"/>
      <c r="AS44" s="102"/>
      <c r="AT44" s="103"/>
    </row>
    <row r="45" spans="2:46" ht="15" customHeight="1" x14ac:dyDescent="0.25">
      <c r="B45" s="9">
        <v>41992</v>
      </c>
      <c r="C45" s="49" t="s">
        <v>61</v>
      </c>
      <c r="D45" s="47"/>
      <c r="E45" s="46">
        <v>7</v>
      </c>
      <c r="F45" s="10">
        <v>0</v>
      </c>
      <c r="G45" s="11">
        <v>200</v>
      </c>
      <c r="H45" s="4"/>
      <c r="I45" s="5">
        <f t="shared" si="0"/>
        <v>8</v>
      </c>
      <c r="J45" s="6">
        <f>SUM(G$12:G45)</f>
        <v>5209</v>
      </c>
      <c r="K45" s="6">
        <f t="shared" si="11"/>
        <v>991</v>
      </c>
      <c r="L45" s="7">
        <f t="shared" si="12"/>
        <v>343</v>
      </c>
      <c r="M45" s="4">
        <f t="shared" si="13"/>
        <v>200</v>
      </c>
      <c r="N45" s="93">
        <f t="shared" si="15"/>
        <v>0.58309037900874638</v>
      </c>
      <c r="O45" s="94"/>
      <c r="P45" s="31"/>
      <c r="Q45" s="46">
        <v>1</v>
      </c>
      <c r="R45" s="46">
        <v>4</v>
      </c>
      <c r="S45" s="46">
        <v>0</v>
      </c>
      <c r="T45" s="95" t="s">
        <v>76</v>
      </c>
      <c r="U45" s="96"/>
      <c r="V45" s="96"/>
      <c r="W45" s="9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3" t="str">
        <f t="shared" si="7"/>
        <v/>
      </c>
      <c r="AL45" s="94"/>
      <c r="AM45" s="31"/>
      <c r="AN45" s="73"/>
      <c r="AO45" s="73"/>
      <c r="AP45" s="73"/>
      <c r="AQ45" s="101"/>
      <c r="AR45" s="102"/>
      <c r="AS45" s="102"/>
      <c r="AT45" s="103"/>
    </row>
    <row r="46" spans="2:46" ht="15" customHeight="1" x14ac:dyDescent="0.25">
      <c r="B46" s="9">
        <v>41994</v>
      </c>
      <c r="C46" s="49" t="s">
        <v>61</v>
      </c>
      <c r="D46" s="47"/>
      <c r="E46" s="28">
        <v>8</v>
      </c>
      <c r="F46" s="32">
        <v>0</v>
      </c>
      <c r="G46" s="30">
        <v>221</v>
      </c>
      <c r="H46" s="4"/>
      <c r="I46" s="5">
        <f t="shared" si="0"/>
        <v>8</v>
      </c>
      <c r="J46" s="6">
        <f>SUM(G$12:G46)</f>
        <v>5430</v>
      </c>
      <c r="K46" s="6">
        <f t="shared" ref="K46:K49" si="23">E$4-J46</f>
        <v>770</v>
      </c>
      <c r="L46" s="7">
        <f t="shared" ref="L46:L49" si="24">IF(G46="",0,$T$12*(I46-F46-Q46))</f>
        <v>392</v>
      </c>
      <c r="M46" s="4">
        <f t="shared" ref="M46:M49" si="25">G46</f>
        <v>221</v>
      </c>
      <c r="N46" s="93">
        <f t="shared" si="15"/>
        <v>0.56377551020408168</v>
      </c>
      <c r="O46" s="94"/>
      <c r="P46" s="31"/>
      <c r="Q46" s="46">
        <v>0</v>
      </c>
      <c r="R46" s="46">
        <v>0</v>
      </c>
      <c r="S46" s="46">
        <v>0</v>
      </c>
      <c r="T46" s="95" t="s">
        <v>78</v>
      </c>
      <c r="U46" s="96"/>
      <c r="V46" s="96"/>
      <c r="W46" s="9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3" t="str">
        <f t="shared" si="7"/>
        <v/>
      </c>
      <c r="AL46" s="94"/>
      <c r="AM46" s="31"/>
      <c r="AN46" s="73"/>
      <c r="AO46" s="73"/>
      <c r="AP46" s="73"/>
      <c r="AQ46" s="101"/>
      <c r="AR46" s="102"/>
      <c r="AS46" s="102"/>
      <c r="AT46" s="103"/>
    </row>
    <row r="47" spans="2:46" ht="15" customHeight="1" x14ac:dyDescent="0.25">
      <c r="B47" s="9">
        <v>41995</v>
      </c>
      <c r="C47" s="49" t="s">
        <v>80</v>
      </c>
      <c r="D47" s="47"/>
      <c r="E47" s="46">
        <v>4</v>
      </c>
      <c r="F47" s="10">
        <v>0</v>
      </c>
      <c r="G47" s="11">
        <v>94</v>
      </c>
      <c r="H47" s="4"/>
      <c r="I47" s="5">
        <f t="shared" si="0"/>
        <v>4</v>
      </c>
      <c r="J47" s="6">
        <f>SUM(G$12:G47)</f>
        <v>5524</v>
      </c>
      <c r="K47" s="6">
        <f t="shared" si="23"/>
        <v>676</v>
      </c>
      <c r="L47" s="7">
        <f t="shared" si="24"/>
        <v>196</v>
      </c>
      <c r="M47" s="4">
        <f t="shared" si="25"/>
        <v>94</v>
      </c>
      <c r="N47" s="93">
        <f t="shared" si="15"/>
        <v>0.47959183673469385</v>
      </c>
      <c r="O47" s="94"/>
      <c r="P47" s="31"/>
      <c r="Q47" s="46">
        <v>0</v>
      </c>
      <c r="R47" s="46">
        <v>0</v>
      </c>
      <c r="S47" s="46">
        <v>0</v>
      </c>
      <c r="T47" s="112" t="s">
        <v>81</v>
      </c>
      <c r="U47" s="113"/>
      <c r="V47" s="113"/>
      <c r="W47" s="114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3" t="str">
        <f t="shared" si="7"/>
        <v/>
      </c>
      <c r="AL47" s="94"/>
      <c r="AM47" s="31"/>
      <c r="AN47" s="73"/>
      <c r="AO47" s="73"/>
      <c r="AP47" s="73"/>
      <c r="AQ47" s="101"/>
      <c r="AR47" s="102"/>
      <c r="AS47" s="102"/>
      <c r="AT47" s="103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5524</v>
      </c>
      <c r="K48" s="6">
        <f t="shared" si="23"/>
        <v>676</v>
      </c>
      <c r="L48" s="7">
        <f t="shared" si="24"/>
        <v>0</v>
      </c>
      <c r="M48" s="4">
        <f t="shared" si="25"/>
        <v>0</v>
      </c>
      <c r="N48" s="93" t="str">
        <f t="shared" si="15"/>
        <v/>
      </c>
      <c r="O48" s="94"/>
      <c r="P48" s="31"/>
      <c r="Q48" s="46"/>
      <c r="R48" s="46"/>
      <c r="S48" s="46"/>
      <c r="T48" s="101" t="s">
        <v>82</v>
      </c>
      <c r="U48" s="102"/>
      <c r="V48" s="102"/>
      <c r="W48" s="10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3" t="str">
        <f t="shared" si="7"/>
        <v/>
      </c>
      <c r="AL48" s="94"/>
      <c r="AM48" s="31"/>
      <c r="AN48" s="73"/>
      <c r="AO48" s="73"/>
      <c r="AP48" s="73"/>
      <c r="AQ48" s="101"/>
      <c r="AR48" s="102"/>
      <c r="AS48" s="102"/>
      <c r="AT48" s="103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5524</v>
      </c>
      <c r="K49" s="6">
        <f t="shared" si="23"/>
        <v>676</v>
      </c>
      <c r="L49" s="7">
        <f t="shared" si="24"/>
        <v>0</v>
      </c>
      <c r="M49" s="4">
        <f t="shared" si="25"/>
        <v>0</v>
      </c>
      <c r="N49" s="93" t="str">
        <f t="shared" si="15"/>
        <v/>
      </c>
      <c r="O49" s="94"/>
      <c r="P49" s="31"/>
      <c r="Q49" s="46"/>
      <c r="R49" s="46"/>
      <c r="S49" s="46"/>
      <c r="T49" s="101"/>
      <c r="U49" s="102"/>
      <c r="V49" s="102"/>
      <c r="W49" s="10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3" t="str">
        <f t="shared" si="7"/>
        <v/>
      </c>
      <c r="AL49" s="94"/>
      <c r="AM49" s="31"/>
      <c r="AN49" s="73"/>
      <c r="AO49" s="73"/>
      <c r="AP49" s="73"/>
      <c r="AQ49" s="101"/>
      <c r="AR49" s="102"/>
      <c r="AS49" s="102"/>
      <c r="AT49" s="103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5524</v>
      </c>
      <c r="K50" s="6">
        <f t="shared" si="8"/>
        <v>676</v>
      </c>
      <c r="L50" s="7">
        <f t="shared" si="1"/>
        <v>0</v>
      </c>
      <c r="M50" s="4">
        <f t="shared" si="4"/>
        <v>0</v>
      </c>
      <c r="N50" s="93" t="str">
        <f t="shared" si="5"/>
        <v/>
      </c>
      <c r="O50" s="94"/>
      <c r="P50" s="31"/>
      <c r="Q50" s="8"/>
      <c r="R50" s="8"/>
      <c r="S50" s="8"/>
      <c r="T50" s="101"/>
      <c r="U50" s="102"/>
      <c r="V50" s="102"/>
      <c r="W50" s="10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3" t="str">
        <f t="shared" si="7"/>
        <v/>
      </c>
      <c r="AL50" s="94"/>
      <c r="AM50" s="31"/>
      <c r="AN50" s="73"/>
      <c r="AO50" s="73"/>
      <c r="AP50" s="73"/>
      <c r="AQ50" s="101"/>
      <c r="AR50" s="102"/>
      <c r="AS50" s="102"/>
      <c r="AT50" s="103"/>
    </row>
    <row r="51" spans="2:46" ht="15" customHeight="1" x14ac:dyDescent="0.25">
      <c r="B51" s="115" t="s">
        <v>20</v>
      </c>
      <c r="C51" s="116"/>
      <c r="D51" s="43"/>
      <c r="E51" s="56">
        <f>SUM(E13:E50)</f>
        <v>191.5</v>
      </c>
      <c r="F51" s="56">
        <f>SUM(F13:F50)</f>
        <v>0</v>
      </c>
      <c r="G51" s="56">
        <f>SUM(G13:G50)</f>
        <v>5524</v>
      </c>
      <c r="H51" s="57"/>
      <c r="I51" s="56">
        <f>SUM(I13:I50)</f>
        <v>219</v>
      </c>
      <c r="J51" s="58">
        <f>J50</f>
        <v>5524</v>
      </c>
      <c r="K51" s="58">
        <f>K50</f>
        <v>676</v>
      </c>
      <c r="L51" s="59">
        <f>SUM(L13:L50)</f>
        <v>9432.5</v>
      </c>
      <c r="M51" s="57">
        <f>SUM(M13:M50)</f>
        <v>5524</v>
      </c>
      <c r="N51" s="207">
        <f>IF(L51&lt;&gt;0,SUM(M51/L51),"")</f>
        <v>0.58563477338987546</v>
      </c>
      <c r="O51" s="208"/>
      <c r="P51" s="60"/>
      <c r="Q51" s="56">
        <f>SUM(Q13:Q50)</f>
        <v>26.5</v>
      </c>
      <c r="R51" s="59"/>
      <c r="S51" s="59">
        <f>SUM(S13:S50)</f>
        <v>17</v>
      </c>
      <c r="T51" s="106"/>
      <c r="U51" s="107"/>
      <c r="V51" s="107"/>
      <c r="W51" s="108"/>
      <c r="Y51" s="115" t="s">
        <v>20</v>
      </c>
      <c r="Z51" s="11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7" t="str">
        <f>IF(AI51&lt;&gt;0,SUM(AJ51/AI51),"")</f>
        <v/>
      </c>
      <c r="AL51" s="208"/>
      <c r="AM51" s="60"/>
      <c r="AN51" s="56">
        <f>SUM(AN13:AN50)</f>
        <v>0</v>
      </c>
      <c r="AO51" s="59"/>
      <c r="AP51" s="59">
        <f>SUM(AP13:AP50)</f>
        <v>0</v>
      </c>
      <c r="AQ51" s="106"/>
      <c r="AR51" s="107"/>
      <c r="AS51" s="107"/>
      <c r="AT51" s="108"/>
    </row>
    <row r="52" spans="2:46" s="13" customFormat="1" ht="15.75" thickBot="1" x14ac:dyDescent="0.3">
      <c r="B52" s="109" t="s">
        <v>59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1"/>
      <c r="X52" s="82"/>
      <c r="Y52" s="109" t="s">
        <v>38</v>
      </c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1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24" t="s">
        <v>33</v>
      </c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24" t="s">
        <v>33</v>
      </c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3" customFormat="1" ht="33" customHeight="1" x14ac:dyDescent="0.25">
      <c r="B54" s="190" t="s">
        <v>39</v>
      </c>
      <c r="C54" s="191"/>
      <c r="D54" s="191"/>
      <c r="E54" s="191"/>
      <c r="F54" s="191"/>
      <c r="G54" s="191"/>
      <c r="H54" s="2"/>
      <c r="I54" s="40" t="s">
        <v>26</v>
      </c>
      <c r="J54" s="120" t="s">
        <v>31</v>
      </c>
      <c r="K54" s="121"/>
      <c r="L54" s="53" t="s">
        <v>32</v>
      </c>
      <c r="M54" s="117" t="s">
        <v>34</v>
      </c>
      <c r="N54" s="117"/>
      <c r="O54" s="117" t="s">
        <v>36</v>
      </c>
      <c r="P54" s="117"/>
      <c r="Q54" s="117"/>
      <c r="R54" s="117" t="s">
        <v>35</v>
      </c>
      <c r="S54" s="117"/>
      <c r="T54" s="130" t="s">
        <v>13</v>
      </c>
      <c r="U54" s="130"/>
      <c r="V54" s="130" t="s">
        <v>12</v>
      </c>
      <c r="W54" s="131"/>
      <c r="X54" s="82"/>
      <c r="Y54" s="190" t="s">
        <v>39</v>
      </c>
      <c r="Z54" s="191"/>
      <c r="AA54" s="191"/>
      <c r="AB54" s="191"/>
      <c r="AC54" s="191"/>
      <c r="AD54" s="191"/>
      <c r="AE54" s="2"/>
      <c r="AF54" s="40" t="s">
        <v>26</v>
      </c>
      <c r="AG54" s="120" t="s">
        <v>31</v>
      </c>
      <c r="AH54" s="121"/>
      <c r="AI54" s="81" t="s">
        <v>32</v>
      </c>
      <c r="AJ54" s="117" t="s">
        <v>34</v>
      </c>
      <c r="AK54" s="117"/>
      <c r="AL54" s="117" t="s">
        <v>36</v>
      </c>
      <c r="AM54" s="117"/>
      <c r="AN54" s="117"/>
      <c r="AO54" s="117" t="s">
        <v>35</v>
      </c>
      <c r="AP54" s="117"/>
      <c r="AQ54" s="130" t="s">
        <v>13</v>
      </c>
      <c r="AR54" s="130"/>
      <c r="AS54" s="130" t="s">
        <v>12</v>
      </c>
      <c r="AT54" s="131"/>
    </row>
    <row r="55" spans="2:46" ht="18" customHeight="1" x14ac:dyDescent="0.25">
      <c r="B55" s="104" t="s">
        <v>40</v>
      </c>
      <c r="C55" s="105"/>
      <c r="D55" s="105"/>
      <c r="E55" s="105"/>
      <c r="F55" s="128">
        <v>6738</v>
      </c>
      <c r="G55" s="129"/>
      <c r="H55" s="2"/>
      <c r="I55" s="39">
        <v>1</v>
      </c>
      <c r="J55" s="189" t="s">
        <v>42</v>
      </c>
      <c r="K55" s="123"/>
      <c r="L55" s="40">
        <f>SUMIF($R$13:$R$50,1,$Q$13:$Q$50)</f>
        <v>6.5</v>
      </c>
      <c r="M55" s="128"/>
      <c r="N55" s="129"/>
      <c r="O55" s="188"/>
      <c r="P55" s="126"/>
      <c r="Q55" s="126"/>
      <c r="R55" s="126"/>
      <c r="S55" s="126"/>
      <c r="T55" s="126"/>
      <c r="U55" s="126"/>
      <c r="V55" s="126"/>
      <c r="W55" s="127"/>
      <c r="Y55" s="104" t="s">
        <v>40</v>
      </c>
      <c r="Z55" s="105"/>
      <c r="AA55" s="105"/>
      <c r="AB55" s="105"/>
      <c r="AC55" s="128" t="s">
        <v>41</v>
      </c>
      <c r="AD55" s="129"/>
      <c r="AE55" s="2"/>
      <c r="AF55" s="39">
        <v>1</v>
      </c>
      <c r="AG55" s="189" t="s">
        <v>42</v>
      </c>
      <c r="AH55" s="123"/>
      <c r="AI55" s="40">
        <f>SUMIF($R$13:$R$50,1,$Q$13:$Q$50)</f>
        <v>6.5</v>
      </c>
      <c r="AJ55" s="128"/>
      <c r="AK55" s="129"/>
      <c r="AL55" s="188"/>
      <c r="AM55" s="126"/>
      <c r="AN55" s="126"/>
      <c r="AO55" s="126"/>
      <c r="AP55" s="126"/>
      <c r="AQ55" s="126"/>
      <c r="AR55" s="126"/>
      <c r="AS55" s="126"/>
      <c r="AT55" s="127"/>
    </row>
    <row r="56" spans="2:46" ht="18" customHeight="1" x14ac:dyDescent="0.25">
      <c r="B56" s="104" t="s">
        <v>43</v>
      </c>
      <c r="C56" s="105"/>
      <c r="D56" s="105"/>
      <c r="E56" s="105"/>
      <c r="F56" s="128">
        <f>SUM(S23+S37+S51)</f>
        <v>17</v>
      </c>
      <c r="G56" s="129"/>
      <c r="H56" s="2"/>
      <c r="I56" s="39">
        <v>2</v>
      </c>
      <c r="J56" s="122" t="s">
        <v>14</v>
      </c>
      <c r="K56" s="123"/>
      <c r="L56" s="40">
        <f>SUMIF($R$13:$R$50,2,$Q$13:$Q$50)</f>
        <v>7</v>
      </c>
      <c r="M56" s="128"/>
      <c r="N56" s="129"/>
      <c r="O56" s="126"/>
      <c r="P56" s="126"/>
      <c r="Q56" s="126"/>
      <c r="R56" s="126"/>
      <c r="S56" s="126"/>
      <c r="T56" s="126"/>
      <c r="U56" s="126"/>
      <c r="V56" s="126"/>
      <c r="W56" s="127"/>
      <c r="Y56" s="104" t="s">
        <v>43</v>
      </c>
      <c r="Z56" s="105"/>
      <c r="AA56" s="105"/>
      <c r="AB56" s="105"/>
      <c r="AC56" s="128">
        <f>SUM(AP23+AP37+AP51)</f>
        <v>0</v>
      </c>
      <c r="AD56" s="129"/>
      <c r="AE56" s="2"/>
      <c r="AF56" s="39">
        <v>2</v>
      </c>
      <c r="AG56" s="122" t="s">
        <v>14</v>
      </c>
      <c r="AH56" s="123"/>
      <c r="AI56" s="40">
        <f>SUMIF($R$13:$R$50,2,$Q$13:$Q$50)</f>
        <v>7</v>
      </c>
      <c r="AJ56" s="128"/>
      <c r="AK56" s="129"/>
      <c r="AL56" s="126"/>
      <c r="AM56" s="126"/>
      <c r="AN56" s="126"/>
      <c r="AO56" s="126"/>
      <c r="AP56" s="126"/>
      <c r="AQ56" s="126"/>
      <c r="AR56" s="126"/>
      <c r="AS56" s="126"/>
      <c r="AT56" s="127"/>
    </row>
    <row r="57" spans="2:46" ht="18" customHeight="1" x14ac:dyDescent="0.25">
      <c r="B57" s="104" t="s">
        <v>44</v>
      </c>
      <c r="C57" s="105"/>
      <c r="D57" s="105"/>
      <c r="E57" s="105"/>
      <c r="F57" s="128">
        <v>0</v>
      </c>
      <c r="G57" s="129"/>
      <c r="H57" s="2"/>
      <c r="I57" s="39">
        <v>3</v>
      </c>
      <c r="J57" s="183" t="s">
        <v>45</v>
      </c>
      <c r="K57" s="184"/>
      <c r="L57" s="40">
        <f>SUMIF($R$13:$R$50,3,$Q$13:$Q$50)</f>
        <v>0</v>
      </c>
      <c r="M57" s="128"/>
      <c r="N57" s="129"/>
      <c r="O57" s="126"/>
      <c r="P57" s="126"/>
      <c r="Q57" s="126"/>
      <c r="R57" s="126"/>
      <c r="S57" s="126"/>
      <c r="T57" s="126"/>
      <c r="U57" s="126"/>
      <c r="V57" s="126"/>
      <c r="W57" s="127"/>
      <c r="Y57" s="104" t="s">
        <v>44</v>
      </c>
      <c r="Z57" s="105"/>
      <c r="AA57" s="105"/>
      <c r="AB57" s="105"/>
      <c r="AC57" s="128">
        <v>0</v>
      </c>
      <c r="AD57" s="129"/>
      <c r="AE57" s="2"/>
      <c r="AF57" s="39">
        <v>3</v>
      </c>
      <c r="AG57" s="183" t="s">
        <v>45</v>
      </c>
      <c r="AH57" s="184"/>
      <c r="AI57" s="40">
        <f>SUMIF($R$13:$R$50,3,$Q$13:$Q$50)</f>
        <v>0</v>
      </c>
      <c r="AJ57" s="128"/>
      <c r="AK57" s="129"/>
      <c r="AL57" s="126"/>
      <c r="AM57" s="126"/>
      <c r="AN57" s="126"/>
      <c r="AO57" s="126"/>
      <c r="AP57" s="126"/>
      <c r="AQ57" s="126"/>
      <c r="AR57" s="126"/>
      <c r="AS57" s="126"/>
      <c r="AT57" s="127"/>
    </row>
    <row r="58" spans="2:46" ht="18" customHeight="1" x14ac:dyDescent="0.25">
      <c r="B58" s="118" t="s">
        <v>46</v>
      </c>
      <c r="C58" s="119"/>
      <c r="D58" s="119"/>
      <c r="E58" s="119"/>
      <c r="F58" s="128">
        <v>0</v>
      </c>
      <c r="G58" s="129"/>
      <c r="H58" s="2"/>
      <c r="I58" s="39">
        <v>4</v>
      </c>
      <c r="J58" s="122" t="s">
        <v>15</v>
      </c>
      <c r="K58" s="123"/>
      <c r="L58" s="40">
        <f>SUMIF($R$13:$R$50,4,$Q$13:$Q$50)</f>
        <v>13</v>
      </c>
      <c r="M58" s="128"/>
      <c r="N58" s="129"/>
      <c r="O58" s="126"/>
      <c r="P58" s="126"/>
      <c r="Q58" s="126"/>
      <c r="R58" s="126"/>
      <c r="S58" s="126"/>
      <c r="T58" s="126"/>
      <c r="U58" s="126"/>
      <c r="V58" s="126"/>
      <c r="W58" s="127"/>
      <c r="Y58" s="118" t="s">
        <v>46</v>
      </c>
      <c r="Z58" s="119"/>
      <c r="AA58" s="119"/>
      <c r="AB58" s="119"/>
      <c r="AC58" s="128">
        <v>0</v>
      </c>
      <c r="AD58" s="129"/>
      <c r="AE58" s="2"/>
      <c r="AF58" s="39">
        <v>4</v>
      </c>
      <c r="AG58" s="122" t="s">
        <v>15</v>
      </c>
      <c r="AH58" s="123"/>
      <c r="AI58" s="40">
        <f>SUMIF($R$13:$R$50,4,$Q$13:$Q$50)</f>
        <v>13</v>
      </c>
      <c r="AJ58" s="128"/>
      <c r="AK58" s="129"/>
      <c r="AL58" s="126"/>
      <c r="AM58" s="126"/>
      <c r="AN58" s="126"/>
      <c r="AO58" s="126"/>
      <c r="AP58" s="126"/>
      <c r="AQ58" s="126"/>
      <c r="AR58" s="126"/>
      <c r="AS58" s="126"/>
      <c r="AT58" s="127"/>
    </row>
    <row r="59" spans="2:46" ht="15.75" customHeight="1" thickBot="1" x14ac:dyDescent="0.3">
      <c r="B59" s="174" t="s">
        <v>47</v>
      </c>
      <c r="C59" s="175"/>
      <c r="D59" s="175"/>
      <c r="E59" s="175"/>
      <c r="F59" s="176">
        <f>J51</f>
        <v>5524</v>
      </c>
      <c r="G59" s="177"/>
      <c r="H59" s="1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9"/>
      <c r="Y59" s="174" t="s">
        <v>47</v>
      </c>
      <c r="Z59" s="175"/>
      <c r="AA59" s="175"/>
      <c r="AB59" s="175"/>
      <c r="AC59" s="176">
        <f>AG51</f>
        <v>0</v>
      </c>
      <c r="AD59" s="177"/>
      <c r="AE59" s="18"/>
      <c r="AF59" s="178"/>
      <c r="AG59" s="178"/>
      <c r="AH59" s="178"/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9"/>
    </row>
    <row r="60" spans="2:46" ht="28.5" customHeight="1" x14ac:dyDescent="0.25"/>
    <row r="61" spans="2:46" ht="20.25" customHeight="1" x14ac:dyDescent="0.25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2014-12-22T13:03:17Z</cp:lastPrinted>
  <dcterms:created xsi:type="dcterms:W3CDTF">2014-06-10T19:48:08Z</dcterms:created>
  <dcterms:modified xsi:type="dcterms:W3CDTF">2015-01-13T13:26:54Z</dcterms:modified>
</cp:coreProperties>
</file>