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4562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J45" i="1"/>
  <c r="AI45" i="1"/>
  <c r="AK45" i="1" s="1"/>
  <c r="AH45" i="1"/>
  <c r="AG45" i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H35" i="1"/>
  <c r="AG35" i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J29" i="1"/>
  <c r="AI29" i="1"/>
  <c r="AK29" i="1" s="1"/>
  <c r="AH29" i="1"/>
  <c r="AG29" i="1"/>
  <c r="AF29" i="1"/>
  <c r="AJ28" i="1"/>
  <c r="AI28" i="1"/>
  <c r="AK28" i="1" s="1"/>
  <c r="AG28" i="1"/>
  <c r="AH28" i="1" s="1"/>
  <c r="AF28" i="1"/>
  <c r="AJ27" i="1"/>
  <c r="AI27" i="1"/>
  <c r="AK27" i="1" s="1"/>
  <c r="AH27" i="1"/>
  <c r="AG27" i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J21" i="1"/>
  <c r="AI21" i="1"/>
  <c r="AK21" i="1" s="1"/>
  <c r="AH21" i="1"/>
  <c r="AG21" i="1"/>
  <c r="AF21" i="1"/>
  <c r="AJ20" i="1"/>
  <c r="AI20" i="1"/>
  <c r="AK20" i="1" s="1"/>
  <c r="AG20" i="1"/>
  <c r="AH20" i="1" s="1"/>
  <c r="AF20" i="1"/>
  <c r="AJ19" i="1"/>
  <c r="AI19" i="1"/>
  <c r="AK19" i="1" s="1"/>
  <c r="AH19" i="1"/>
  <c r="AG19" i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J35" i="1"/>
  <c r="K35" i="1" s="1"/>
  <c r="M35" i="1"/>
  <c r="I36" i="1"/>
  <c r="L36" i="1" s="1"/>
  <c r="J36" i="1"/>
  <c r="K36" i="1" s="1"/>
  <c r="M36" i="1"/>
  <c r="I37" i="1"/>
  <c r="L37" i="1" s="1"/>
  <c r="J37" i="1"/>
  <c r="K37" i="1" s="1"/>
  <c r="M37" i="1"/>
  <c r="I38" i="1"/>
  <c r="L38" i="1" s="1"/>
  <c r="J38" i="1"/>
  <c r="K38" i="1" s="1"/>
  <c r="M38" i="1"/>
  <c r="I39" i="1"/>
  <c r="L39" i="1" s="1"/>
  <c r="J39" i="1"/>
  <c r="K39" i="1" s="1"/>
  <c r="M39" i="1"/>
  <c r="I40" i="1"/>
  <c r="L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0" i="1" l="1"/>
  <c r="N39" i="1"/>
  <c r="N38" i="1"/>
  <c r="N36" i="1"/>
  <c r="N35" i="1"/>
  <c r="N41" i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32" i="1" l="1"/>
  <c r="N28" i="1"/>
  <c r="N24" i="1"/>
  <c r="N20" i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<sst xmlns="http://schemas.openxmlformats.org/spreadsheetml/2006/main" count="158" uniqueCount="77">
  <si>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</si>
  <si>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</si>
  <si>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</si>
  <si>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</si>
  <si>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</si>
  <si>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</si>
  <si>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</si>
  <si>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</si>
  <si>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</si>
  <si>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</si>
  <si>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</si>
  <si>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</si>
  <si>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</si>
  <si>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</si>
  <si>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</si>
  <si>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</si>
  <si>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</si>
  <si>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</si>
  <si>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</si>
  <si>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</si>
  <si>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</si>
  <si>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</si>
  <si>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</si>
  <si>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</si>
  <si>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</si>
  <si>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</si>
  <si>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</si>
  <si>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</si>
  <si>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</si>
  <si>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</si>
  <si>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</si>
  <si>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</si>
  <si>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</si>
  <si>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</si>
  <si>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</si>
  <si>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</si>
  <si>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</si>
  <si>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</si>
  <si>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</si>
  <si>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</si>
  <si>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</si>
  <si>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</si>
  <si>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</si>
  <si>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</si>
  <si>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</si>
  <si>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</si>
  <si>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</si>
  <si>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</si>
  <si>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</si>
  <si>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</si>
  <si>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</si>
  <si>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</si>
  <si>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</si>
  <si>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</si>
  <si>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</t>
  </si>
  <si>
    <t>143139-1-C-10</t>
  </si>
  <si>
    <t>MR 8/14</t>
  </si>
  <si>
    <t>Machine #  GOSS 1</t>
  </si>
  <si>
    <t>Routing:        WASH &amp; PACK</t>
  </si>
  <si>
    <t>59 SEC</t>
  </si>
  <si>
    <t>DS</t>
  </si>
  <si>
    <t>JM</t>
  </si>
  <si>
    <t>Work on recess</t>
  </si>
  <si>
    <t>Wrkd on front reamer</t>
  </si>
  <si>
    <r>
      <rPr>
        <b/>
        <sz val="11"/>
        <rFont val="Calibri"/>
        <family val="2"/>
        <scheme val="minor"/>
      </rPr>
      <t>B9/</t>
    </r>
    <r>
      <rPr>
        <sz val="11"/>
        <rFont val="Calibri"/>
        <family val="2"/>
        <scheme val="minor"/>
      </rPr>
      <t>Reamer/mvd to B/S</t>
    </r>
  </si>
  <si>
    <r>
      <rPr>
        <b/>
        <sz val="11"/>
        <rFont val="Calibri"/>
        <family val="2"/>
        <scheme val="minor"/>
      </rPr>
      <t>N1/</t>
    </r>
    <r>
      <rPr>
        <sz val="11"/>
        <rFont val="Calibri"/>
        <family val="2"/>
        <scheme val="minor"/>
      </rPr>
      <t>Sorted parts</t>
    </r>
  </si>
  <si>
    <t>Re-cntr front reamer</t>
  </si>
  <si>
    <t>Rplc front reamer</t>
  </si>
  <si>
    <t>C</t>
  </si>
  <si>
    <t>Wrkng on goss</t>
  </si>
  <si>
    <t>N2</t>
  </si>
  <si>
    <t>Rplc front tap</t>
  </si>
  <si>
    <t>Running 3 jaws</t>
  </si>
  <si>
    <t>A1</t>
  </si>
  <si>
    <t>Rplc end mill</t>
  </si>
  <si>
    <t>JOB OUT</t>
  </si>
  <si>
    <t>No parts@mach-MR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</si>
</sst>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9" xfId="1" applyFont="1" applyBorder="1" applyAlignment="1"/>
    <xf numFmtId="0" fontId="3" fillId="0" borderId="11" xfId="1" applyFont="1" applyBorder="1" applyAlignment="1"/>
    <xf numFmtId="0" fontId="3" fillId="0" borderId="12" xfId="1" applyFont="1" applyBorder="1" applyAlignment="1"/>
    <xf numFmtId="0" fontId="4" fillId="0" borderId="9" xfId="1" applyFont="1" applyBorder="1" applyAlignment="1"/>
    <xf numFmtId="0" fontId="4" fillId="0" borderId="11" xfId="1" applyFont="1" applyBorder="1" applyAlignment="1"/>
    <xf numFmtId="0" fontId="4" fillId="0" borderId="12" xfId="1" applyFont="1" applyBorder="1" applyAlignment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41" sqref="B41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25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25">
      <c r="B2" s="176" t="s">
        <v>24</v>
      </c>
      <c r="C2" s="177"/>
      <c r="D2" s="51"/>
      <c r="E2" s="178" t="s">
        <v>54</v>
      </c>
      <c r="F2" s="179"/>
      <c r="G2" s="180"/>
      <c r="H2" s="22"/>
      <c r="I2" s="2"/>
      <c r="J2" s="181" t="s">
        <v>0</v>
      </c>
      <c r="K2" s="182"/>
      <c r="L2" s="54" t="s">
        <v>68</v>
      </c>
      <c r="M2" s="22"/>
      <c r="N2" s="22"/>
      <c r="O2" s="22"/>
      <c r="P2" s="22"/>
      <c r="Q2" s="22"/>
      <c r="R2" s="183" t="s">
        <v>48</v>
      </c>
      <c r="S2" s="156"/>
      <c r="T2" s="157"/>
      <c r="U2" s="181">
        <v>498046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25">
      <c r="B3" s="176" t="s">
        <v>22</v>
      </c>
      <c r="C3" s="177"/>
      <c r="D3" s="50"/>
      <c r="E3" s="178">
        <v>344456</v>
      </c>
      <c r="F3" s="179"/>
      <c r="G3" s="180"/>
      <c r="H3" s="22"/>
      <c r="I3" s="23"/>
      <c r="J3" s="181" t="s">
        <v>25</v>
      </c>
      <c r="K3" s="182"/>
      <c r="L3" s="181" t="s">
        <v>55</v>
      </c>
      <c r="M3" s="177"/>
      <c r="N3" s="177"/>
      <c r="O3" s="182"/>
      <c r="P3" s="22"/>
      <c r="Q3" s="22"/>
      <c r="R3" s="184"/>
      <c r="S3" s="185"/>
      <c r="T3" s="186"/>
      <c r="U3" s="181">
        <v>498047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25">
      <c r="B4" s="155" t="s">
        <v>23</v>
      </c>
      <c r="C4" s="157"/>
      <c r="D4" s="50"/>
      <c r="E4" s="183">
        <v>5000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25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25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16.5" customHeight="1" x14ac:dyDescent="0.25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2" t="s">
        <v>53</v>
      </c>
      <c r="S7" s="203"/>
      <c r="T7" s="203"/>
      <c r="U7" s="203"/>
      <c r="V7" s="203"/>
      <c r="W7" s="204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2" t="s">
        <v>53</v>
      </c>
      <c r="AP7" s="203"/>
      <c r="AQ7" s="203"/>
      <c r="AR7" s="203"/>
      <c r="AS7" s="203"/>
      <c r="AT7" s="204"/>
    </row>
    <row r="8" spans="2:46" ht="16.5" customHeight="1" x14ac:dyDescent="0.25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5" t="s">
        <v>56</v>
      </c>
      <c r="S8" s="206"/>
      <c r="T8" s="206"/>
      <c r="U8" s="206"/>
      <c r="V8" s="206"/>
      <c r="W8" s="207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5"/>
      <c r="AP8" s="206"/>
      <c r="AQ8" s="206"/>
      <c r="AR8" s="206"/>
      <c r="AS8" s="206"/>
      <c r="AT8" s="207"/>
    </row>
    <row r="9" spans="2:46" ht="13.5" customHeight="1" thickBot="1" x14ac:dyDescent="0.3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25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25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5000</v>
      </c>
      <c r="L12" s="145" t="s">
        <v>52</v>
      </c>
      <c r="M12" s="146"/>
      <c r="N12" s="145" t="s">
        <v>59</v>
      </c>
      <c r="O12" s="147"/>
      <c r="P12" s="64"/>
      <c r="Q12" s="64"/>
      <c r="R12" s="64"/>
      <c r="S12" s="65"/>
      <c r="T12" s="66">
        <v>49</v>
      </c>
      <c r="U12" s="66">
        <v>16</v>
      </c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25">
      <c r="B13" s="27">
        <v>41870</v>
      </c>
      <c r="C13" s="28" t="s">
        <v>60</v>
      </c>
      <c r="D13" s="28"/>
      <c r="E13" s="28">
        <v>6</v>
      </c>
      <c r="F13" s="29">
        <v>0</v>
      </c>
      <c r="G13" s="30">
        <v>192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192</v>
      </c>
      <c r="K13" s="6">
        <f>E$4-J13</f>
        <v>4808</v>
      </c>
      <c r="L13" s="7">
        <f t="shared" ref="L13:L50" si="1">IF(G13="",0,$T$12*(I13-F13-Q13))</f>
        <v>294</v>
      </c>
      <c r="M13" s="4">
        <f>G13</f>
        <v>192</v>
      </c>
      <c r="N13" s="103">
        <f>IF(L13=0,"",(M13/L13))</f>
        <v>0.65306122448979587</v>
      </c>
      <c r="O13" s="104"/>
      <c r="P13" s="31"/>
      <c r="Q13" s="28">
        <v>2</v>
      </c>
      <c r="R13" s="28">
        <v>4</v>
      </c>
      <c r="S13" s="28">
        <v>4</v>
      </c>
      <c r="T13" s="133" t="s">
        <v>65</v>
      </c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25">
      <c r="B14" s="27">
        <v>41870</v>
      </c>
      <c r="C14" s="28" t="s">
        <v>61</v>
      </c>
      <c r="D14" s="28"/>
      <c r="E14" s="28">
        <v>5</v>
      </c>
      <c r="F14" s="32">
        <v>0</v>
      </c>
      <c r="G14" s="30">
        <v>160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352</v>
      </c>
      <c r="K14" s="6">
        <f>E$4-J14</f>
        <v>4648</v>
      </c>
      <c r="L14" s="7">
        <f t="shared" si="1"/>
        <v>245</v>
      </c>
      <c r="M14" s="4">
        <f t="shared" ref="M14:M50" si="4">G14</f>
        <v>160</v>
      </c>
      <c r="N14" s="103">
        <f t="shared" ref="N14:N50" si="5">IF(L14=0,"",(M14/L14))</f>
        <v>0.65306122448979587</v>
      </c>
      <c r="O14" s="104"/>
      <c r="P14" s="31"/>
      <c r="Q14" s="28">
        <v>3</v>
      </c>
      <c r="R14" s="28">
        <v>2</v>
      </c>
      <c r="S14" s="28">
        <v>0</v>
      </c>
      <c r="T14" s="133" t="s">
        <v>62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25">
      <c r="B15" s="27">
        <v>41871</v>
      </c>
      <c r="C15" s="28" t="s">
        <v>60</v>
      </c>
      <c r="D15" s="28"/>
      <c r="E15" s="28">
        <v>0</v>
      </c>
      <c r="F15" s="32">
        <v>0</v>
      </c>
      <c r="G15" s="30">
        <v>0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352</v>
      </c>
      <c r="K15" s="6">
        <f>E$4-J15</f>
        <v>4648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>
        <v>3</v>
      </c>
      <c r="R15" s="46">
        <v>2</v>
      </c>
      <c r="S15" s="46">
        <v>15</v>
      </c>
      <c r="T15" s="133" t="s">
        <v>64</v>
      </c>
      <c r="U15" s="134"/>
      <c r="V15" s="134"/>
      <c r="W15" s="13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25">
      <c r="B16" s="9">
        <v>41871</v>
      </c>
      <c r="C16" s="33" t="s">
        <v>61</v>
      </c>
      <c r="D16" s="48"/>
      <c r="E16" s="48">
        <v>8</v>
      </c>
      <c r="F16" s="10">
        <v>0</v>
      </c>
      <c r="G16" s="11">
        <v>170</v>
      </c>
      <c r="H16" s="4" t="e">
        <f>IF(G16="","",(IF(#REF!=0,"",(#REF!*G16*#REF!))))</f>
        <v>#REF!</v>
      </c>
      <c r="I16" s="5">
        <f t="shared" si="0"/>
        <v>10</v>
      </c>
      <c r="J16" s="6">
        <f>SUM(G$12:G16)</f>
        <v>522</v>
      </c>
      <c r="K16" s="6">
        <f t="shared" ref="K16:K50" si="8">E$4-J16</f>
        <v>4478</v>
      </c>
      <c r="L16" s="7">
        <f t="shared" si="1"/>
        <v>392</v>
      </c>
      <c r="M16" s="4">
        <f t="shared" si="4"/>
        <v>170</v>
      </c>
      <c r="N16" s="103">
        <f t="shared" ref="N16:N18" si="9">IF(L16=0,"",(M16/L16))</f>
        <v>0.43367346938775508</v>
      </c>
      <c r="O16" s="104"/>
      <c r="P16" s="31"/>
      <c r="Q16" s="46">
        <v>2</v>
      </c>
      <c r="R16" s="46">
        <v>2</v>
      </c>
      <c r="S16" s="46">
        <v>0</v>
      </c>
      <c r="T16" s="133" t="s">
        <v>63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25">
      <c r="B17" s="9">
        <v>41872</v>
      </c>
      <c r="C17" s="34" t="s">
        <v>61</v>
      </c>
      <c r="D17" s="48"/>
      <c r="E17" s="48">
        <v>4.5</v>
      </c>
      <c r="F17" s="10">
        <v>0</v>
      </c>
      <c r="G17" s="11">
        <v>128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650</v>
      </c>
      <c r="K17" s="6">
        <f t="shared" si="8"/>
        <v>4350</v>
      </c>
      <c r="L17" s="7">
        <f t="shared" si="1"/>
        <v>220.5</v>
      </c>
      <c r="M17" s="4">
        <f t="shared" si="4"/>
        <v>128</v>
      </c>
      <c r="N17" s="103">
        <f t="shared" si="9"/>
        <v>0.58049886621315194</v>
      </c>
      <c r="O17" s="104"/>
      <c r="P17" s="31"/>
      <c r="Q17" s="46">
        <v>3.5</v>
      </c>
      <c r="R17" s="46">
        <v>2</v>
      </c>
      <c r="S17" s="46">
        <v>0</v>
      </c>
      <c r="T17" s="133" t="s">
        <v>66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25">
      <c r="B18" s="9">
        <v>41872</v>
      </c>
      <c r="C18" s="49" t="s">
        <v>60</v>
      </c>
      <c r="D18" s="48"/>
      <c r="E18" s="48">
        <v>8</v>
      </c>
      <c r="F18" s="10">
        <v>0</v>
      </c>
      <c r="G18" s="11">
        <v>225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875</v>
      </c>
      <c r="K18" s="6">
        <f t="shared" si="8"/>
        <v>4125</v>
      </c>
      <c r="L18" s="7">
        <f t="shared" si="1"/>
        <v>392</v>
      </c>
      <c r="M18" s="4">
        <f t="shared" si="4"/>
        <v>225</v>
      </c>
      <c r="N18" s="103">
        <f t="shared" si="9"/>
        <v>0.57397959183673475</v>
      </c>
      <c r="O18" s="104"/>
      <c r="P18" s="31"/>
      <c r="Q18" s="46">
        <v>0</v>
      </c>
      <c r="R18" s="46">
        <v>0</v>
      </c>
      <c r="S18" s="46">
        <v>0</v>
      </c>
      <c r="T18" s="105"/>
      <c r="U18" s="106"/>
      <c r="V18" s="106"/>
      <c r="W18" s="107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25">
      <c r="B19" s="9">
        <v>41873</v>
      </c>
      <c r="C19" s="49" t="s">
        <v>61</v>
      </c>
      <c r="D19" s="47"/>
      <c r="E19" s="46">
        <v>7</v>
      </c>
      <c r="F19" s="46">
        <v>0</v>
      </c>
      <c r="G19" s="11">
        <v>205</v>
      </c>
      <c r="H19" s="4"/>
      <c r="I19" s="5">
        <f t="shared" si="0"/>
        <v>7</v>
      </c>
      <c r="J19" s="6">
        <f>SUM(G$12:G19)</f>
        <v>1080</v>
      </c>
      <c r="K19" s="6">
        <f t="shared" ref="K19:K45" si="11">E$4-J19</f>
        <v>3920</v>
      </c>
      <c r="L19" s="7">
        <f t="shared" ref="L19:L45" si="12">IF(G19="",0,$T$12*(I19-F19-Q19))</f>
        <v>343</v>
      </c>
      <c r="M19" s="4">
        <f t="shared" ref="M19:M45" si="13">G19</f>
        <v>205</v>
      </c>
      <c r="N19" s="103">
        <f t="shared" ref="N19" si="14">IF(L19=0,"",(M19/L19))</f>
        <v>0.59766763848396498</v>
      </c>
      <c r="O19" s="104"/>
      <c r="P19" s="31"/>
      <c r="Q19" s="46">
        <v>0</v>
      </c>
      <c r="R19" s="46">
        <v>0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25">
      <c r="B20" s="9">
        <v>41876</v>
      </c>
      <c r="C20" s="49" t="s">
        <v>61</v>
      </c>
      <c r="D20" s="47"/>
      <c r="E20" s="46">
        <v>5.5</v>
      </c>
      <c r="F20" s="10">
        <v>0</v>
      </c>
      <c r="G20" s="11">
        <v>178</v>
      </c>
      <c r="H20" s="4"/>
      <c r="I20" s="5">
        <f t="shared" si="0"/>
        <v>8</v>
      </c>
      <c r="J20" s="6">
        <f>SUM(G$12:G20)</f>
        <v>1258</v>
      </c>
      <c r="K20" s="6">
        <f t="shared" si="11"/>
        <v>3742</v>
      </c>
      <c r="L20" s="7">
        <f t="shared" si="12"/>
        <v>269.5</v>
      </c>
      <c r="M20" s="4">
        <f t="shared" si="13"/>
        <v>178</v>
      </c>
      <c r="N20" s="103">
        <f t="shared" ref="N20:N49" si="15">IF(L20=0,"",(M20/L20))</f>
        <v>0.66048237476808902</v>
      </c>
      <c r="O20" s="104"/>
      <c r="P20" s="31"/>
      <c r="Q20" s="46">
        <v>2.5</v>
      </c>
      <c r="R20" s="46">
        <v>2</v>
      </c>
      <c r="S20" s="46">
        <v>0</v>
      </c>
      <c r="T20" s="127" t="s">
        <v>67</v>
      </c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25">
      <c r="B21" s="9">
        <v>41876</v>
      </c>
      <c r="C21" s="49" t="s">
        <v>60</v>
      </c>
      <c r="D21" s="47"/>
      <c r="E21" s="28">
        <v>8</v>
      </c>
      <c r="F21" s="32">
        <v>0</v>
      </c>
      <c r="G21" s="30">
        <v>295</v>
      </c>
      <c r="H21" s="4"/>
      <c r="I21" s="5">
        <f t="shared" si="0"/>
        <v>8</v>
      </c>
      <c r="J21" s="6">
        <f>SUM(G$12:G21)</f>
        <v>1553</v>
      </c>
      <c r="K21" s="6">
        <f t="shared" si="11"/>
        <v>3447</v>
      </c>
      <c r="L21" s="7">
        <f t="shared" si="12"/>
        <v>392</v>
      </c>
      <c r="M21" s="4">
        <f t="shared" si="13"/>
        <v>295</v>
      </c>
      <c r="N21" s="103">
        <f t="shared" si="15"/>
        <v>0.75255102040816324</v>
      </c>
      <c r="O21" s="104"/>
      <c r="P21" s="31"/>
      <c r="Q21" s="46">
        <v>0</v>
      </c>
      <c r="R21" s="46">
        <v>0</v>
      </c>
      <c r="S21" s="46">
        <v>0</v>
      </c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25">
      <c r="B22" s="9">
        <v>41877</v>
      </c>
      <c r="C22" s="49" t="s">
        <v>61</v>
      </c>
      <c r="D22" s="47"/>
      <c r="E22" s="46">
        <v>8</v>
      </c>
      <c r="F22" s="10">
        <v>0</v>
      </c>
      <c r="G22" s="11">
        <v>180</v>
      </c>
      <c r="H22" s="4"/>
      <c r="I22" s="5">
        <f t="shared" si="0"/>
        <v>10</v>
      </c>
      <c r="J22" s="6">
        <f>SUM(G$12:G22)</f>
        <v>1733</v>
      </c>
      <c r="K22" s="6">
        <f t="shared" si="11"/>
        <v>3267</v>
      </c>
      <c r="L22" s="7">
        <f t="shared" si="12"/>
        <v>392</v>
      </c>
      <c r="M22" s="4">
        <f t="shared" si="13"/>
        <v>180</v>
      </c>
      <c r="N22" s="103">
        <f t="shared" si="15"/>
        <v>0.45918367346938777</v>
      </c>
      <c r="O22" s="104"/>
      <c r="P22" s="31"/>
      <c r="Q22" s="46">
        <v>2</v>
      </c>
      <c r="R22" s="46">
        <v>2</v>
      </c>
      <c r="S22" s="46">
        <v>0</v>
      </c>
      <c r="T22" s="105" t="s">
        <v>67</v>
      </c>
      <c r="U22" s="106"/>
      <c r="V22" s="106"/>
      <c r="W22" s="10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25">
      <c r="B23" s="9">
        <v>41877</v>
      </c>
      <c r="C23" s="49" t="s">
        <v>60</v>
      </c>
      <c r="D23" s="47"/>
      <c r="E23" s="28">
        <v>8</v>
      </c>
      <c r="F23" s="32">
        <v>0</v>
      </c>
      <c r="G23" s="30">
        <v>276</v>
      </c>
      <c r="H23" s="4"/>
      <c r="I23" s="5">
        <f t="shared" si="0"/>
        <v>8</v>
      </c>
      <c r="J23" s="6">
        <f>SUM(G$12:G23)</f>
        <v>2009</v>
      </c>
      <c r="K23" s="6">
        <f t="shared" si="11"/>
        <v>2991</v>
      </c>
      <c r="L23" s="7">
        <f t="shared" si="12"/>
        <v>392</v>
      </c>
      <c r="M23" s="4">
        <f t="shared" si="13"/>
        <v>276</v>
      </c>
      <c r="N23" s="103">
        <f t="shared" si="15"/>
        <v>0.70408163265306123</v>
      </c>
      <c r="O23" s="104"/>
      <c r="P23" s="31"/>
      <c r="Q23" s="46">
        <v>0</v>
      </c>
      <c r="R23" s="46">
        <v>0</v>
      </c>
      <c r="S23" s="46">
        <v>0</v>
      </c>
      <c r="T23" s="105"/>
      <c r="U23" s="106"/>
      <c r="V23" s="106"/>
      <c r="W23" s="107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25">
      <c r="B24" s="9">
        <v>41878</v>
      </c>
      <c r="C24" s="49" t="s">
        <v>61</v>
      </c>
      <c r="D24" s="47"/>
      <c r="E24" s="46">
        <v>7</v>
      </c>
      <c r="F24" s="10">
        <v>0</v>
      </c>
      <c r="G24" s="11">
        <v>228</v>
      </c>
      <c r="H24" s="4"/>
      <c r="I24" s="5">
        <f t="shared" si="0"/>
        <v>7</v>
      </c>
      <c r="J24" s="6">
        <f>SUM(G$12:G24)</f>
        <v>2237</v>
      </c>
      <c r="K24" s="6">
        <f t="shared" si="11"/>
        <v>2763</v>
      </c>
      <c r="L24" s="7">
        <f t="shared" si="12"/>
        <v>343</v>
      </c>
      <c r="M24" s="4">
        <f t="shared" si="13"/>
        <v>228</v>
      </c>
      <c r="N24" s="103">
        <f t="shared" si="15"/>
        <v>0.66472303206997085</v>
      </c>
      <c r="O24" s="104"/>
      <c r="P24" s="31"/>
      <c r="Q24" s="46">
        <v>0</v>
      </c>
      <c r="R24" s="46">
        <v>0</v>
      </c>
      <c r="S24" s="46">
        <v>0</v>
      </c>
      <c r="T24" s="105"/>
      <c r="U24" s="106"/>
      <c r="V24" s="106"/>
      <c r="W24" s="107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25">
      <c r="B25" s="9">
        <v>41879</v>
      </c>
      <c r="C25" s="49" t="s">
        <v>61</v>
      </c>
      <c r="D25" s="47"/>
      <c r="E25" s="28">
        <v>2</v>
      </c>
      <c r="F25" s="32">
        <v>0</v>
      </c>
      <c r="G25" s="30">
        <v>53</v>
      </c>
      <c r="H25" s="4"/>
      <c r="I25" s="5">
        <f t="shared" si="0"/>
        <v>8</v>
      </c>
      <c r="J25" s="6">
        <f>SUM(G$12:G25)</f>
        <v>2290</v>
      </c>
      <c r="K25" s="6">
        <f t="shared" si="11"/>
        <v>2710</v>
      </c>
      <c r="L25" s="7">
        <f t="shared" si="12"/>
        <v>98</v>
      </c>
      <c r="M25" s="4">
        <f t="shared" si="13"/>
        <v>53</v>
      </c>
      <c r="N25" s="103">
        <f t="shared" si="15"/>
        <v>0.54081632653061229</v>
      </c>
      <c r="O25" s="104"/>
      <c r="P25" s="31"/>
      <c r="Q25" s="46">
        <v>6</v>
      </c>
      <c r="R25" s="46">
        <v>4</v>
      </c>
      <c r="S25" s="46">
        <v>0</v>
      </c>
      <c r="T25" s="127" t="s">
        <v>69</v>
      </c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25">
      <c r="B26" s="9">
        <v>41880</v>
      </c>
      <c r="C26" s="49" t="s">
        <v>61</v>
      </c>
      <c r="D26" s="47"/>
      <c r="E26" s="46">
        <v>4</v>
      </c>
      <c r="F26" s="10">
        <v>0</v>
      </c>
      <c r="G26" s="11">
        <v>103</v>
      </c>
      <c r="H26" s="4"/>
      <c r="I26" s="5">
        <f t="shared" si="0"/>
        <v>4</v>
      </c>
      <c r="J26" s="6">
        <f>SUM(G$12:G26)</f>
        <v>2393</v>
      </c>
      <c r="K26" s="6">
        <f t="shared" si="11"/>
        <v>2607</v>
      </c>
      <c r="L26" s="7">
        <f t="shared" si="12"/>
        <v>196</v>
      </c>
      <c r="M26" s="4">
        <f t="shared" si="13"/>
        <v>103</v>
      </c>
      <c r="N26" s="103">
        <f t="shared" si="15"/>
        <v>0.52551020408163263</v>
      </c>
      <c r="O26" s="104"/>
      <c r="P26" s="31"/>
      <c r="Q26" s="46">
        <v>0</v>
      </c>
      <c r="R26" s="46">
        <v>0</v>
      </c>
      <c r="S26" s="46">
        <v>0</v>
      </c>
      <c r="T26" s="105"/>
      <c r="U26" s="106"/>
      <c r="V26" s="106"/>
      <c r="W26" s="107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25">
      <c r="B27" s="9">
        <v>41880</v>
      </c>
      <c r="C27" s="49" t="s">
        <v>60</v>
      </c>
      <c r="D27" s="47"/>
      <c r="E27" s="28">
        <v>8</v>
      </c>
      <c r="F27" s="32">
        <v>0</v>
      </c>
      <c r="G27" s="30">
        <v>224</v>
      </c>
      <c r="H27" s="4"/>
      <c r="I27" s="5">
        <f t="shared" si="0"/>
        <v>8</v>
      </c>
      <c r="J27" s="6">
        <f>SUM(G$12:G27)</f>
        <v>2617</v>
      </c>
      <c r="K27" s="6">
        <f t="shared" si="11"/>
        <v>2383</v>
      </c>
      <c r="L27" s="7">
        <f t="shared" si="12"/>
        <v>392</v>
      </c>
      <c r="M27" s="4">
        <f t="shared" si="13"/>
        <v>224</v>
      </c>
      <c r="N27" s="103">
        <f t="shared" si="15"/>
        <v>0.5714285714285714</v>
      </c>
      <c r="O27" s="104"/>
      <c r="P27" s="31"/>
      <c r="Q27" s="46">
        <v>0</v>
      </c>
      <c r="R27" s="46">
        <v>0</v>
      </c>
      <c r="S27" s="46">
        <v>0</v>
      </c>
      <c r="T27" s="105"/>
      <c r="U27" s="106"/>
      <c r="V27" s="106"/>
      <c r="W27" s="107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25">
      <c r="B28" s="9">
        <v>41883</v>
      </c>
      <c r="C28" s="49" t="s">
        <v>61</v>
      </c>
      <c r="D28" s="47"/>
      <c r="E28" s="46">
        <v>8</v>
      </c>
      <c r="F28" s="10">
        <v>0</v>
      </c>
      <c r="G28" s="11">
        <v>237</v>
      </c>
      <c r="H28" s="4"/>
      <c r="I28" s="5">
        <f t="shared" si="0"/>
        <v>8</v>
      </c>
      <c r="J28" s="6">
        <f>SUM(G$12:G28)</f>
        <v>2854</v>
      </c>
      <c r="K28" s="6">
        <f t="shared" si="11"/>
        <v>2146</v>
      </c>
      <c r="L28" s="7">
        <f t="shared" si="12"/>
        <v>392</v>
      </c>
      <c r="M28" s="4">
        <f t="shared" si="13"/>
        <v>237</v>
      </c>
      <c r="N28" s="103">
        <f t="shared" si="15"/>
        <v>0.60459183673469385</v>
      </c>
      <c r="O28" s="104"/>
      <c r="P28" s="31"/>
      <c r="Q28" s="46">
        <v>0</v>
      </c>
      <c r="R28" s="46">
        <v>0</v>
      </c>
      <c r="S28" s="46">
        <v>0</v>
      </c>
      <c r="T28" s="193"/>
      <c r="U28" s="194"/>
      <c r="V28" s="194"/>
      <c r="W28" s="195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25">
      <c r="B29" s="9">
        <v>41884</v>
      </c>
      <c r="C29" s="49" t="s">
        <v>60</v>
      </c>
      <c r="D29" s="47"/>
      <c r="E29" s="28">
        <v>5</v>
      </c>
      <c r="F29" s="32">
        <v>0</v>
      </c>
      <c r="G29" s="30">
        <v>137</v>
      </c>
      <c r="H29" s="4"/>
      <c r="I29" s="5">
        <f t="shared" si="0"/>
        <v>8</v>
      </c>
      <c r="J29" s="6">
        <f>SUM(G$12:G29)</f>
        <v>2991</v>
      </c>
      <c r="K29" s="6">
        <f t="shared" si="11"/>
        <v>2009</v>
      </c>
      <c r="L29" s="7">
        <f t="shared" si="12"/>
        <v>245</v>
      </c>
      <c r="M29" s="4">
        <f t="shared" si="13"/>
        <v>137</v>
      </c>
      <c r="N29" s="103">
        <f t="shared" si="15"/>
        <v>0.5591836734693878</v>
      </c>
      <c r="O29" s="104"/>
      <c r="P29" s="31"/>
      <c r="Q29" s="46">
        <v>3</v>
      </c>
      <c r="R29" s="46">
        <v>2</v>
      </c>
      <c r="S29" s="46">
        <v>12</v>
      </c>
      <c r="T29" s="196" t="s">
        <v>70</v>
      </c>
      <c r="U29" s="197"/>
      <c r="V29" s="197"/>
      <c r="W29" s="198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25">
      <c r="B30" s="9">
        <v>41885</v>
      </c>
      <c r="C30" s="49" t="s">
        <v>60</v>
      </c>
      <c r="D30" s="47"/>
      <c r="E30" s="46">
        <v>8</v>
      </c>
      <c r="F30" s="10">
        <v>0</v>
      </c>
      <c r="G30" s="11">
        <v>224</v>
      </c>
      <c r="H30" s="4"/>
      <c r="I30" s="5">
        <f t="shared" si="0"/>
        <v>8</v>
      </c>
      <c r="J30" s="6">
        <f>SUM(G$12:G30)</f>
        <v>3215</v>
      </c>
      <c r="K30" s="6">
        <f t="shared" si="11"/>
        <v>1785</v>
      </c>
      <c r="L30" s="7">
        <f t="shared" si="12"/>
        <v>392</v>
      </c>
      <c r="M30" s="4">
        <f t="shared" si="13"/>
        <v>224</v>
      </c>
      <c r="N30" s="103">
        <f t="shared" si="15"/>
        <v>0.5714285714285714</v>
      </c>
      <c r="O30" s="104"/>
      <c r="P30" s="31"/>
      <c r="Q30" s="46">
        <v>0</v>
      </c>
      <c r="R30" s="46">
        <v>0</v>
      </c>
      <c r="S30" s="46">
        <v>0</v>
      </c>
      <c r="T30" s="199"/>
      <c r="U30" s="200"/>
      <c r="V30" s="200"/>
      <c r="W30" s="201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25">
      <c r="B31" s="9">
        <v>41886</v>
      </c>
      <c r="C31" s="49" t="s">
        <v>61</v>
      </c>
      <c r="D31" s="47"/>
      <c r="E31" s="28">
        <v>8</v>
      </c>
      <c r="F31" s="32">
        <v>0</v>
      </c>
      <c r="G31" s="30">
        <v>158</v>
      </c>
      <c r="H31" s="4"/>
      <c r="I31" s="5">
        <f t="shared" si="0"/>
        <v>10</v>
      </c>
      <c r="J31" s="6">
        <f>SUM(G$12:G31)</f>
        <v>3373</v>
      </c>
      <c r="K31" s="6">
        <f t="shared" si="11"/>
        <v>1627</v>
      </c>
      <c r="L31" s="7">
        <f t="shared" si="12"/>
        <v>392</v>
      </c>
      <c r="M31" s="4">
        <f t="shared" si="13"/>
        <v>158</v>
      </c>
      <c r="N31" s="103">
        <f t="shared" si="15"/>
        <v>0.40306122448979592</v>
      </c>
      <c r="O31" s="104"/>
      <c r="P31" s="31"/>
      <c r="Q31" s="46">
        <v>2</v>
      </c>
      <c r="R31" s="46">
        <v>2</v>
      </c>
      <c r="S31" s="46">
        <v>0</v>
      </c>
      <c r="T31" s="199" t="s">
        <v>71</v>
      </c>
      <c r="U31" s="200"/>
      <c r="V31" s="200"/>
      <c r="W31" s="201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25">
      <c r="B32" s="9">
        <v>41886</v>
      </c>
      <c r="C32" s="49" t="s">
        <v>60</v>
      </c>
      <c r="D32" s="47"/>
      <c r="E32" s="46">
        <v>8</v>
      </c>
      <c r="F32" s="10">
        <v>0</v>
      </c>
      <c r="G32" s="11">
        <v>256</v>
      </c>
      <c r="H32" s="4"/>
      <c r="I32" s="5">
        <f t="shared" si="0"/>
        <v>8</v>
      </c>
      <c r="J32" s="6">
        <f>SUM(G$12:G32)</f>
        <v>3629</v>
      </c>
      <c r="K32" s="6">
        <f t="shared" si="11"/>
        <v>1371</v>
      </c>
      <c r="L32" s="7">
        <f t="shared" si="12"/>
        <v>392</v>
      </c>
      <c r="M32" s="4">
        <f t="shared" si="13"/>
        <v>256</v>
      </c>
      <c r="N32" s="103">
        <f t="shared" si="15"/>
        <v>0.65306122448979587</v>
      </c>
      <c r="O32" s="104"/>
      <c r="P32" s="31"/>
      <c r="Q32" s="46">
        <v>0</v>
      </c>
      <c r="R32" s="46">
        <v>0</v>
      </c>
      <c r="S32" s="46">
        <v>0</v>
      </c>
      <c r="T32" s="199"/>
      <c r="U32" s="200"/>
      <c r="V32" s="200"/>
      <c r="W32" s="201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25">
      <c r="B33" s="9">
        <v>41887</v>
      </c>
      <c r="C33" s="49" t="s">
        <v>61</v>
      </c>
      <c r="D33" s="47"/>
      <c r="E33" s="28">
        <v>8</v>
      </c>
      <c r="F33" s="32">
        <v>0</v>
      </c>
      <c r="G33" s="30">
        <v>244</v>
      </c>
      <c r="H33" s="4"/>
      <c r="I33" s="5">
        <f t="shared" si="0"/>
        <v>8</v>
      </c>
      <c r="J33" s="6">
        <f>SUM(G$12:G33)</f>
        <v>3873</v>
      </c>
      <c r="K33" s="6">
        <f t="shared" si="11"/>
        <v>1127</v>
      </c>
      <c r="L33" s="7">
        <f t="shared" si="12"/>
        <v>392</v>
      </c>
      <c r="M33" s="4">
        <f t="shared" si="13"/>
        <v>244</v>
      </c>
      <c r="N33" s="103">
        <f t="shared" si="15"/>
        <v>0.62244897959183676</v>
      </c>
      <c r="O33" s="104"/>
      <c r="P33" s="31"/>
      <c r="Q33" s="46">
        <v>0</v>
      </c>
      <c r="R33" s="46">
        <v>0</v>
      </c>
      <c r="S33" s="46">
        <v>0</v>
      </c>
      <c r="T33" s="199"/>
      <c r="U33" s="200"/>
      <c r="V33" s="200"/>
      <c r="W33" s="201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25">
      <c r="B34" s="9">
        <v>41887</v>
      </c>
      <c r="C34" s="49" t="s">
        <v>60</v>
      </c>
      <c r="D34" s="47"/>
      <c r="E34" s="46">
        <v>8</v>
      </c>
      <c r="F34" s="10">
        <v>0</v>
      </c>
      <c r="G34" s="11">
        <v>292</v>
      </c>
      <c r="H34" s="4"/>
      <c r="I34" s="5">
        <f t="shared" si="0"/>
        <v>8</v>
      </c>
      <c r="J34" s="6">
        <f>SUM(G$12:G34)</f>
        <v>4165</v>
      </c>
      <c r="K34" s="6">
        <f t="shared" si="11"/>
        <v>835</v>
      </c>
      <c r="L34" s="7">
        <f t="shared" si="12"/>
        <v>392</v>
      </c>
      <c r="M34" s="4">
        <f t="shared" si="13"/>
        <v>292</v>
      </c>
      <c r="N34" s="103">
        <f t="shared" si="15"/>
        <v>0.74489795918367352</v>
      </c>
      <c r="O34" s="104"/>
      <c r="P34" s="31"/>
      <c r="Q34" s="46">
        <v>0</v>
      </c>
      <c r="R34" s="46">
        <v>0</v>
      </c>
      <c r="S34" s="46">
        <v>0</v>
      </c>
      <c r="T34" s="199"/>
      <c r="U34" s="200"/>
      <c r="V34" s="200"/>
      <c r="W34" s="201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25">
      <c r="B35" s="9">
        <v>41888</v>
      </c>
      <c r="C35" s="49" t="s">
        <v>60</v>
      </c>
      <c r="D35" s="47"/>
      <c r="E35" s="46">
        <v>6</v>
      </c>
      <c r="F35" s="10">
        <v>0</v>
      </c>
      <c r="G35" s="11">
        <v>236</v>
      </c>
      <c r="H35" s="4"/>
      <c r="I35" s="5">
        <f t="shared" ref="I35:I41" si="16">IF(G35="","",(SUM(E35+F35+Q35)))</f>
        <v>6</v>
      </c>
      <c r="J35" s="6">
        <f>SUM(G$12:G35)</f>
        <v>4401</v>
      </c>
      <c r="K35" s="6">
        <f t="shared" ref="K35:K41" si="17">E$4-J35</f>
        <v>599</v>
      </c>
      <c r="L35" s="7">
        <f t="shared" ref="L35:L41" si="18">IF(G35="",0,$T$12*(I35-F35-Q35))</f>
        <v>294</v>
      </c>
      <c r="M35" s="4">
        <f t="shared" ref="M35:M41" si="19">G35</f>
        <v>236</v>
      </c>
      <c r="N35" s="103">
        <f t="shared" ref="N35:N41" si="20">IF(L35=0,"",(M35/L35))</f>
        <v>0.80272108843537415</v>
      </c>
      <c r="O35" s="104"/>
      <c r="P35" s="31"/>
      <c r="Q35" s="46">
        <v>0</v>
      </c>
      <c r="R35" s="46">
        <v>0</v>
      </c>
      <c r="S35" s="46">
        <v>0</v>
      </c>
      <c r="T35" s="199"/>
      <c r="U35" s="200"/>
      <c r="V35" s="200"/>
      <c r="W35" s="201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25">
      <c r="B36" s="9">
        <v>41890</v>
      </c>
      <c r="C36" s="49" t="s">
        <v>60</v>
      </c>
      <c r="D36" s="47"/>
      <c r="E36" s="46">
        <v>8</v>
      </c>
      <c r="F36" s="10">
        <v>0</v>
      </c>
      <c r="G36" s="11">
        <v>241</v>
      </c>
      <c r="H36" s="4"/>
      <c r="I36" s="5">
        <f t="shared" si="16"/>
        <v>8</v>
      </c>
      <c r="J36" s="6">
        <f>SUM(G$12:G36)</f>
        <v>4642</v>
      </c>
      <c r="K36" s="6">
        <f t="shared" si="17"/>
        <v>358</v>
      </c>
      <c r="L36" s="7">
        <f t="shared" si="18"/>
        <v>392</v>
      </c>
      <c r="M36" s="4">
        <f t="shared" si="19"/>
        <v>241</v>
      </c>
      <c r="N36" s="103">
        <f t="shared" si="20"/>
        <v>0.61479591836734693</v>
      </c>
      <c r="O36" s="104"/>
      <c r="P36" s="31"/>
      <c r="Q36" s="46">
        <v>0</v>
      </c>
      <c r="R36" s="46">
        <v>0</v>
      </c>
      <c r="S36" s="46">
        <v>0</v>
      </c>
      <c r="T36" s="199" t="s">
        <v>72</v>
      </c>
      <c r="U36" s="200"/>
      <c r="V36" s="200"/>
      <c r="W36" s="201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25">
      <c r="B37" s="9">
        <v>41891</v>
      </c>
      <c r="C37" s="49" t="s">
        <v>61</v>
      </c>
      <c r="D37" s="47"/>
      <c r="E37" s="46">
        <v>8</v>
      </c>
      <c r="F37" s="10">
        <v>0</v>
      </c>
      <c r="G37" s="11">
        <v>276</v>
      </c>
      <c r="H37" s="4"/>
      <c r="I37" s="5">
        <f t="shared" si="16"/>
        <v>8</v>
      </c>
      <c r="J37" s="6">
        <f>SUM(G$12:G37)</f>
        <v>4918</v>
      </c>
      <c r="K37" s="6">
        <f t="shared" si="17"/>
        <v>82</v>
      </c>
      <c r="L37" s="7">
        <f t="shared" si="18"/>
        <v>392</v>
      </c>
      <c r="M37" s="4">
        <f t="shared" si="19"/>
        <v>276</v>
      </c>
      <c r="N37" s="103">
        <f t="shared" si="20"/>
        <v>0.70408163265306123</v>
      </c>
      <c r="O37" s="104"/>
      <c r="P37" s="31"/>
      <c r="Q37" s="46">
        <v>0</v>
      </c>
      <c r="R37" s="46">
        <v>0</v>
      </c>
      <c r="S37" s="46">
        <v>0</v>
      </c>
      <c r="T37" s="199"/>
      <c r="U37" s="200"/>
      <c r="V37" s="200"/>
      <c r="W37" s="201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25">
      <c r="B38" s="9">
        <v>41891</v>
      </c>
      <c r="C38" s="49" t="s">
        <v>60</v>
      </c>
      <c r="D38" s="47"/>
      <c r="E38" s="46">
        <v>8</v>
      </c>
      <c r="F38" s="10">
        <v>0</v>
      </c>
      <c r="G38" s="11">
        <v>280</v>
      </c>
      <c r="H38" s="4"/>
      <c r="I38" s="5">
        <f t="shared" si="16"/>
        <v>8</v>
      </c>
      <c r="J38" s="6">
        <f>SUM(G$12:G38)</f>
        <v>5198</v>
      </c>
      <c r="K38" s="6">
        <f t="shared" si="17"/>
        <v>-198</v>
      </c>
      <c r="L38" s="7">
        <f t="shared" si="18"/>
        <v>392</v>
      </c>
      <c r="M38" s="4">
        <f t="shared" si="19"/>
        <v>280</v>
      </c>
      <c r="N38" s="103">
        <f t="shared" si="20"/>
        <v>0.7142857142857143</v>
      </c>
      <c r="O38" s="104"/>
      <c r="P38" s="31"/>
      <c r="Q38" s="46">
        <v>0</v>
      </c>
      <c r="R38" s="46">
        <v>0</v>
      </c>
      <c r="S38" s="46">
        <v>6</v>
      </c>
      <c r="T38" s="196" t="s">
        <v>73</v>
      </c>
      <c r="U38" s="197"/>
      <c r="V38" s="197"/>
      <c r="W38" s="198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25">
      <c r="B39" s="9">
        <v>41892</v>
      </c>
      <c r="C39" s="49" t="s">
        <v>61</v>
      </c>
      <c r="D39" s="47"/>
      <c r="E39" s="46">
        <v>5.5</v>
      </c>
      <c r="F39" s="10">
        <v>0</v>
      </c>
      <c r="G39" s="11">
        <v>152</v>
      </c>
      <c r="H39" s="4"/>
      <c r="I39" s="5">
        <f t="shared" si="16"/>
        <v>8</v>
      </c>
      <c r="J39" s="6">
        <f>SUM(G$12:G39)</f>
        <v>5350</v>
      </c>
      <c r="K39" s="6">
        <f t="shared" si="17"/>
        <v>-350</v>
      </c>
      <c r="L39" s="7">
        <f t="shared" si="18"/>
        <v>269.5</v>
      </c>
      <c r="M39" s="4">
        <f t="shared" si="19"/>
        <v>152</v>
      </c>
      <c r="N39" s="103">
        <f t="shared" si="20"/>
        <v>0.56400742115027824</v>
      </c>
      <c r="O39" s="104"/>
      <c r="P39" s="31"/>
      <c r="Q39" s="46">
        <v>2.5</v>
      </c>
      <c r="R39" s="46">
        <v>2</v>
      </c>
      <c r="S39" s="46">
        <v>0</v>
      </c>
      <c r="T39" s="199" t="s">
        <v>74</v>
      </c>
      <c r="U39" s="200"/>
      <c r="V39" s="200"/>
      <c r="W39" s="201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25">
      <c r="B40" s="9">
        <v>41892</v>
      </c>
      <c r="C40" s="49" t="s">
        <v>60</v>
      </c>
      <c r="D40" s="47"/>
      <c r="E40" s="46">
        <v>8</v>
      </c>
      <c r="F40" s="10">
        <v>0</v>
      </c>
      <c r="G40" s="11">
        <v>256</v>
      </c>
      <c r="H40" s="4"/>
      <c r="I40" s="5">
        <f t="shared" si="16"/>
        <v>8</v>
      </c>
      <c r="J40" s="6">
        <f>SUM(G$12:G40)</f>
        <v>5606</v>
      </c>
      <c r="K40" s="6">
        <f t="shared" si="17"/>
        <v>-606</v>
      </c>
      <c r="L40" s="7">
        <f t="shared" si="18"/>
        <v>392</v>
      </c>
      <c r="M40" s="4">
        <f t="shared" si="19"/>
        <v>256</v>
      </c>
      <c r="N40" s="103">
        <f t="shared" si="20"/>
        <v>0.65306122448979587</v>
      </c>
      <c r="O40" s="104"/>
      <c r="P40" s="31"/>
      <c r="Q40" s="46">
        <v>0</v>
      </c>
      <c r="R40" s="46">
        <v>0</v>
      </c>
      <c r="S40" s="46">
        <v>0</v>
      </c>
      <c r="T40" s="199"/>
      <c r="U40" s="200"/>
      <c r="V40" s="200"/>
      <c r="W40" s="201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25">
      <c r="B41" s="9">
        <v>41893</v>
      </c>
      <c r="C41" s="49" t="s">
        <v>61</v>
      </c>
      <c r="D41" s="47"/>
      <c r="E41" s="46">
        <v>5</v>
      </c>
      <c r="F41" s="10">
        <v>0</v>
      </c>
      <c r="G41" s="11">
        <v>135</v>
      </c>
      <c r="H41" s="4"/>
      <c r="I41" s="5">
        <f t="shared" si="16"/>
        <v>5</v>
      </c>
      <c r="J41" s="6">
        <f>SUM(G$12:G41)</f>
        <v>5741</v>
      </c>
      <c r="K41" s="6">
        <f t="shared" si="17"/>
        <v>-741</v>
      </c>
      <c r="L41" s="7">
        <f t="shared" si="18"/>
        <v>245</v>
      </c>
      <c r="M41" s="4">
        <f t="shared" si="19"/>
        <v>135</v>
      </c>
      <c r="N41" s="103">
        <f t="shared" si="20"/>
        <v>0.55102040816326525</v>
      </c>
      <c r="O41" s="104"/>
      <c r="P41" s="31"/>
      <c r="Q41" s="46">
        <v>0</v>
      </c>
      <c r="R41" s="46">
        <v>0</v>
      </c>
      <c r="S41" s="46">
        <v>0</v>
      </c>
      <c r="T41" s="196" t="s">
        <v>75</v>
      </c>
      <c r="U41" s="197"/>
      <c r="V41" s="197"/>
      <c r="W41" s="198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25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5741</v>
      </c>
      <c r="K42" s="6">
        <f t="shared" si="11"/>
        <v>-741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99" t="s">
        <v>76</v>
      </c>
      <c r="U42" s="200"/>
      <c r="V42" s="200"/>
      <c r="W42" s="201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25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5741</v>
      </c>
      <c r="K43" s="6">
        <f t="shared" si="11"/>
        <v>-741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99"/>
      <c r="U43" s="200"/>
      <c r="V43" s="200"/>
      <c r="W43" s="201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25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5741</v>
      </c>
      <c r="K44" s="6">
        <f t="shared" si="11"/>
        <v>-741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99"/>
      <c r="U44" s="200"/>
      <c r="V44" s="200"/>
      <c r="W44" s="201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25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5741</v>
      </c>
      <c r="K45" s="6">
        <f t="shared" si="11"/>
        <v>-741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99"/>
      <c r="U45" s="200"/>
      <c r="V45" s="200"/>
      <c r="W45" s="201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25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5741</v>
      </c>
      <c r="K46" s="6">
        <f t="shared" ref="K46:K49" si="23">E$4-J46</f>
        <v>-741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99"/>
      <c r="U46" s="200"/>
      <c r="V46" s="200"/>
      <c r="W46" s="201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25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5741</v>
      </c>
      <c r="K47" s="6">
        <f t="shared" si="23"/>
        <v>-741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99"/>
      <c r="U47" s="200"/>
      <c r="V47" s="200"/>
      <c r="W47" s="201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25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5741</v>
      </c>
      <c r="K48" s="6">
        <f t="shared" si="23"/>
        <v>-741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25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5741</v>
      </c>
      <c r="K49" s="6">
        <f t="shared" si="23"/>
        <v>-741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25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5741</v>
      </c>
      <c r="K50" s="6">
        <f t="shared" si="8"/>
        <v>-741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25">
      <c r="B51" s="108" t="s">
        <v>20</v>
      </c>
      <c r="C51" s="109"/>
      <c r="D51" s="43"/>
      <c r="E51" s="56">
        <f>SUM(E13:E50)</f>
        <v>190.5</v>
      </c>
      <c r="F51" s="56">
        <f>SUM(F13:F50)</f>
        <v>0</v>
      </c>
      <c r="G51" s="56">
        <f>SUM(G13:G50)</f>
        <v>5741</v>
      </c>
      <c r="H51" s="57"/>
      <c r="I51" s="56">
        <f>SUM(I13:I50)</f>
        <v>222</v>
      </c>
      <c r="J51" s="58">
        <f>J50</f>
        <v>5741</v>
      </c>
      <c r="K51" s="58">
        <f>K50</f>
        <v>-741</v>
      </c>
      <c r="L51" s="59">
        <f>SUM(L13:L50)</f>
        <v>9334.5</v>
      </c>
      <c r="M51" s="57">
        <f>SUM(M13:M50)</f>
        <v>5741</v>
      </c>
      <c r="N51" s="110">
        <f>IF(L51&lt;&gt;0,SUM(M51/L51),"")</f>
        <v>0.61503026407413364</v>
      </c>
      <c r="O51" s="111"/>
      <c r="P51" s="60"/>
      <c r="Q51" s="56">
        <f>SUM(Q13:Q50)</f>
        <v>31.5</v>
      </c>
      <c r="R51" s="59"/>
      <c r="S51" s="59">
        <f>SUM(S13:S50)</f>
        <v>37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 x14ac:dyDescent="0.3">
      <c r="B52" s="115" t="s">
        <v>58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25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25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25">
      <c r="B55" s="89" t="s">
        <v>40</v>
      </c>
      <c r="C55" s="90"/>
      <c r="D55" s="90"/>
      <c r="E55" s="90"/>
      <c r="F55" s="91">
        <v>7361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25">
      <c r="B56" s="89" t="s">
        <v>43</v>
      </c>
      <c r="C56" s="90"/>
      <c r="D56" s="90"/>
      <c r="E56" s="90"/>
      <c r="F56" s="91">
        <f>SUM(S23+S37+S51)</f>
        <v>37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23.5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23.5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25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25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8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8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">
      <c r="B59" s="83" t="s">
        <v>47</v>
      </c>
      <c r="C59" s="84"/>
      <c r="D59" s="84"/>
      <c r="E59" s="84"/>
      <c r="F59" s="85">
        <f>J51</f>
        <v>5741</v>
      </c>
      <c r="G59" s="86"/>
      <c r="H59" s="18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8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25"/>
    <row r="61" spans="2:46" ht="20.25" customHeight="1" x14ac:dyDescent="0.25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2014-08-21T12:06:02Z</cp:lastPrinted>
  <dcterms:created xsi:type="dcterms:W3CDTF">2014-06-10T19:48:08Z</dcterms:created>
  <dcterms:modified xsi:type="dcterms:W3CDTF">2014-09-18T13:29:18Z</dcterms:modified>
</cp:coreProperties>
</file>