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H23" i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I52" i="1" l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38" i="1" l="1"/>
  <c r="AK52" i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J20" i="1"/>
  <c r="K20" i="1" s="1"/>
  <c r="M20" i="1"/>
  <c r="N20" i="1" l="1"/>
  <c r="N18" i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<sst xmlns="http://schemas.openxmlformats.org/spreadsheetml/2006/main" count="150" uniqueCount="75">
  <si>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</si>
  <si>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</si>
  <si>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</si>
  <si>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</si>
  <si>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</si>
  <si>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</si>
  <si>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</si>
  <si>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</si>
  <si>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</si>
  <si>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</si>
  <si>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</si>
  <si>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</si>
  <si>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</si>
  <si>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</si>
  <si>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</si>
  <si>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</si>
  <si>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</si>
  <si>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</si>
  <si>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</si>
  <si>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</si>
  <si>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</si>
  <si>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</si>
  <si>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</si>
  <si>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</si>
  <si>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</si>
  <si>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</si>
  <si>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</si>
  <si>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</si>
  <si>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</si>
  <si>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</si>
  <si>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</si>
  <si>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</si>
  <si>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</si>
  <si>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</si>
  <si>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</si>
  <si>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</si>
  <si>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</si>
  <si>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</si>
  <si>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</si>
  <si>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</si>
  <si>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</si>
  <si>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</si>
  <si>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</si>
  <si>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</si>
  <si>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</si>
  <si>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</si>
  <si>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</si>
  <si>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</si>
  <si>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</si>
  <si>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</si>
  <si>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</si>
  <si>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</si>
  <si>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</si>
  <si>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</si>
  <si>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</si>
  <si>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</si>
  <si>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</si>
  <si>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</si>
  <si>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</si>
  <si>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</si>
  <si>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</si>
  <si>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143359-01-C</t>
  </si>
  <si>
    <t>143359-01-C-10</t>
  </si>
  <si>
    <t>Routing:        WASH &amp; PACK DEPT</t>
  </si>
  <si>
    <t>47 SEC</t>
  </si>
  <si>
    <t>MR 9/16/14</t>
  </si>
  <si>
    <t>Machine #  B/S 16</t>
  </si>
  <si>
    <t>C</t>
  </si>
  <si>
    <t>MP</t>
  </si>
  <si>
    <t>YES</t>
  </si>
  <si>
    <t>DH</t>
  </si>
  <si>
    <t>RH</t>
  </si>
  <si>
    <t>Ran 18/wrkd on 17</t>
  </si>
  <si>
    <t>JOB OUT</t>
  </si>
  <si>
    <t>No parts @ mach per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</si>
</sst>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U3" sqref="U3:W3"/>
    </sheetView>
  </sheetViews>
  <sheetFormatPr defaultRowHeight="15" x14ac:dyDescent="0.25"/>
  <cols>
    <col min="1" max="1" width="2.7109375" style="1" hidden="1" customWidth="1"/>
    <col min="2" max="2" width="9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 x14ac:dyDescent="0.25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67</v>
      </c>
      <c r="M2" s="22"/>
      <c r="N2" s="22"/>
      <c r="O2" s="22"/>
      <c r="P2" s="22"/>
      <c r="Q2" s="22"/>
      <c r="R2" s="230" t="s">
        <v>45</v>
      </c>
      <c r="S2" s="208"/>
      <c r="T2" s="209"/>
      <c r="U2" s="204">
        <v>498786</v>
      </c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25">
      <c r="B3" s="225" t="s">
        <v>22</v>
      </c>
      <c r="C3" s="205"/>
      <c r="D3" s="24"/>
      <c r="E3" s="226">
        <v>352211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25">
      <c r="B4" s="207" t="s">
        <v>23</v>
      </c>
      <c r="C4" s="209"/>
      <c r="D4" s="24"/>
      <c r="E4" s="230">
        <v>700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25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25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42" t="s">
        <v>57</v>
      </c>
      <c r="S7" s="242"/>
      <c r="T7" s="242"/>
      <c r="U7" s="204" t="s">
        <v>65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25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25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25">
      <c r="B12" s="151" t="s">
        <v>66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700</v>
      </c>
      <c r="L12" s="154" t="s">
        <v>55</v>
      </c>
      <c r="M12" s="155"/>
      <c r="N12" s="154" t="s">
        <v>64</v>
      </c>
      <c r="O12" s="156"/>
      <c r="P12" s="70"/>
      <c r="Q12" s="70"/>
      <c r="R12" s="70"/>
      <c r="S12" s="71"/>
      <c r="T12" s="72">
        <v>61</v>
      </c>
      <c r="U12" s="72">
        <v>4</v>
      </c>
      <c r="V12" s="54">
        <f>SUM(F13:F23)</f>
        <v>2</v>
      </c>
      <c r="W12" s="55">
        <f>U12/V12</f>
        <v>2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41948</v>
      </c>
      <c r="C13" s="30" t="s">
        <v>68</v>
      </c>
      <c r="D13" s="30"/>
      <c r="E13" s="30">
        <v>0</v>
      </c>
      <c r="F13" s="80">
        <v>2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</v>
      </c>
      <c r="J13" s="6">
        <f>SUM(G$12:G13)</f>
        <v>0</v>
      </c>
      <c r="K13" s="6">
        <f>E$4-J13</f>
        <v>700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2</v>
      </c>
      <c r="T13" s="172">
        <v>11</v>
      </c>
      <c r="U13" s="173"/>
      <c r="V13" s="173"/>
      <c r="W13" s="174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25">
      <c r="B14" s="29">
        <v>41949</v>
      </c>
      <c r="C14" s="30" t="s">
        <v>68</v>
      </c>
      <c r="D14" s="30"/>
      <c r="E14" s="30">
        <v>2</v>
      </c>
      <c r="F14" s="81">
        <v>0</v>
      </c>
      <c r="G14" s="32">
        <v>83</v>
      </c>
      <c r="H14" s="4" t="e">
        <f>IF(G14="","",(IF(#REF!=0,"",(#REF!*G14*#REF!))))</f>
        <v>#REF!</v>
      </c>
      <c r="I14" s="5">
        <f t="shared" si="0"/>
        <v>2</v>
      </c>
      <c r="J14" s="6">
        <f>SUM(G$12:G14)</f>
        <v>83</v>
      </c>
      <c r="K14" s="6">
        <f>E$4-J14</f>
        <v>617</v>
      </c>
      <c r="L14" s="7">
        <f t="shared" si="1"/>
        <v>122</v>
      </c>
      <c r="M14" s="4">
        <f t="shared" ref="M14:M23" si="4">G14</f>
        <v>83</v>
      </c>
      <c r="N14" s="135">
        <f t="shared" ref="N14:N23" si="5">IF(L14=0,"",(M14/L14))</f>
        <v>0.68032786885245899</v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25">
      <c r="B15" s="29">
        <v>41950</v>
      </c>
      <c r="C15" s="30" t="s">
        <v>71</v>
      </c>
      <c r="D15" s="30"/>
      <c r="E15" s="30">
        <v>3</v>
      </c>
      <c r="F15" s="81">
        <v>0</v>
      </c>
      <c r="G15" s="32">
        <v>120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203</v>
      </c>
      <c r="K15" s="6">
        <f>E$4-J15</f>
        <v>497</v>
      </c>
      <c r="L15" s="7">
        <f t="shared" si="1"/>
        <v>183</v>
      </c>
      <c r="M15" s="4">
        <f t="shared" si="4"/>
        <v>120</v>
      </c>
      <c r="N15" s="135">
        <f t="shared" si="5"/>
        <v>0.65573770491803274</v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 x14ac:dyDescent="0.25">
      <c r="B16" s="9">
        <v>41950</v>
      </c>
      <c r="C16" s="35" t="s">
        <v>68</v>
      </c>
      <c r="D16" s="50"/>
      <c r="E16" s="50">
        <v>2.5</v>
      </c>
      <c r="F16" s="82">
        <v>0</v>
      </c>
      <c r="G16" s="10">
        <v>102</v>
      </c>
      <c r="H16" s="4" t="e">
        <f>IF(G16="","",(IF(#REF!=0,"",(#REF!*G16*#REF!))))</f>
        <v>#REF!</v>
      </c>
      <c r="I16" s="5">
        <f t="shared" si="0"/>
        <v>2.5</v>
      </c>
      <c r="J16" s="6">
        <f>SUM(G$12:G16)</f>
        <v>305</v>
      </c>
      <c r="K16" s="6">
        <f t="shared" ref="K16:K24" si="8">E$4-J16</f>
        <v>395</v>
      </c>
      <c r="L16" s="7">
        <f t="shared" si="1"/>
        <v>152.5</v>
      </c>
      <c r="M16" s="4">
        <f t="shared" si="4"/>
        <v>102</v>
      </c>
      <c r="N16" s="135">
        <f t="shared" si="5"/>
        <v>0.66885245901639345</v>
      </c>
      <c r="O16" s="136"/>
      <c r="P16" s="33"/>
      <c r="Q16" s="8">
        <v>0</v>
      </c>
      <c r="R16" s="8">
        <v>0</v>
      </c>
      <c r="S16" s="8">
        <v>0</v>
      </c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 x14ac:dyDescent="0.25">
      <c r="B17" s="9">
        <v>41951</v>
      </c>
      <c r="C17" s="35" t="s">
        <v>68</v>
      </c>
      <c r="D17" s="61"/>
      <c r="E17" s="61">
        <v>4</v>
      </c>
      <c r="F17" s="82">
        <v>0</v>
      </c>
      <c r="G17" s="10">
        <v>166</v>
      </c>
      <c r="H17" s="4"/>
      <c r="I17" s="5">
        <f t="shared" ref="I17" si="10">IF(G17="","",(SUM(E17+F17+Q17)))</f>
        <v>4</v>
      </c>
      <c r="J17" s="6">
        <f>SUM(G$12:G17)</f>
        <v>471</v>
      </c>
      <c r="K17" s="6">
        <f t="shared" ref="K17" si="11">E$4-J17</f>
        <v>229</v>
      </c>
      <c r="L17" s="7">
        <f t="shared" ref="L17" si="12">IF(G17="",0,$T$12*(I17-F17-Q17))</f>
        <v>244</v>
      </c>
      <c r="M17" s="4">
        <f t="shared" ref="M17" si="13">G17</f>
        <v>166</v>
      </c>
      <c r="N17" s="135">
        <f t="shared" ref="N17" si="14">IF(L17=0,"",(M17/L17))</f>
        <v>0.68032786885245899</v>
      </c>
      <c r="O17" s="136"/>
      <c r="P17" s="33"/>
      <c r="Q17" s="61">
        <v>0</v>
      </c>
      <c r="R17" s="61">
        <v>0</v>
      </c>
      <c r="S17" s="61">
        <v>0</v>
      </c>
      <c r="T17" s="166" t="s">
        <v>72</v>
      </c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 x14ac:dyDescent="0.25">
      <c r="B18" s="101">
        <v>41954</v>
      </c>
      <c r="C18" s="59" t="s">
        <v>68</v>
      </c>
      <c r="D18" s="61"/>
      <c r="E18" s="61">
        <v>1</v>
      </c>
      <c r="F18" s="82">
        <v>0</v>
      </c>
      <c r="G18" s="10">
        <v>35</v>
      </c>
      <c r="H18" s="4"/>
      <c r="I18" s="5">
        <f t="shared" ref="I18:I20" si="16">IF(G18="","",(SUM(E18+F18+Q18)))</f>
        <v>1</v>
      </c>
      <c r="J18" s="6">
        <f>SUM(G$12:G18)</f>
        <v>506</v>
      </c>
      <c r="K18" s="6">
        <f t="shared" ref="K18:K20" si="17">E$4-J18</f>
        <v>194</v>
      </c>
      <c r="L18" s="7">
        <f t="shared" ref="L18:L20" si="18">IF(G18="",0,$T$12*(I18-F18-Q18))</f>
        <v>61</v>
      </c>
      <c r="M18" s="4">
        <f t="shared" ref="M18:M20" si="19">G18</f>
        <v>35</v>
      </c>
      <c r="N18" s="135">
        <f t="shared" ref="N18:N20" si="20">IF(L18=0,"",(M18/L18))</f>
        <v>0.57377049180327866</v>
      </c>
      <c r="O18" s="136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>
        <v>41955</v>
      </c>
      <c r="C19" s="59" t="s">
        <v>68</v>
      </c>
      <c r="D19" s="61"/>
      <c r="E19" s="61">
        <v>2</v>
      </c>
      <c r="F19" s="82">
        <v>0</v>
      </c>
      <c r="G19" s="10">
        <v>83</v>
      </c>
      <c r="H19" s="4"/>
      <c r="I19" s="5">
        <f t="shared" si="16"/>
        <v>2</v>
      </c>
      <c r="J19" s="6">
        <f>SUM(G$12:G19)</f>
        <v>589</v>
      </c>
      <c r="K19" s="6">
        <f t="shared" si="17"/>
        <v>111</v>
      </c>
      <c r="L19" s="7">
        <f t="shared" si="18"/>
        <v>122</v>
      </c>
      <c r="M19" s="4">
        <f t="shared" si="19"/>
        <v>83</v>
      </c>
      <c r="N19" s="135">
        <f t="shared" si="20"/>
        <v>0.68032786885245899</v>
      </c>
      <c r="O19" s="136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>
        <v>41956</v>
      </c>
      <c r="C20" s="59" t="s">
        <v>68</v>
      </c>
      <c r="D20" s="61"/>
      <c r="E20" s="61">
        <v>2</v>
      </c>
      <c r="F20" s="82">
        <v>0</v>
      </c>
      <c r="G20" s="10">
        <v>83</v>
      </c>
      <c r="H20" s="4"/>
      <c r="I20" s="5">
        <f t="shared" si="16"/>
        <v>2</v>
      </c>
      <c r="J20" s="6">
        <f>SUM(G$12:G20)</f>
        <v>672</v>
      </c>
      <c r="K20" s="6">
        <f t="shared" si="17"/>
        <v>28</v>
      </c>
      <c r="L20" s="7">
        <f t="shared" si="18"/>
        <v>122</v>
      </c>
      <c r="M20" s="4">
        <f t="shared" si="19"/>
        <v>83</v>
      </c>
      <c r="N20" s="135">
        <f t="shared" si="20"/>
        <v>0.68032786885245899</v>
      </c>
      <c r="O20" s="136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>
        <v>41957</v>
      </c>
      <c r="C21" s="36" t="s">
        <v>68</v>
      </c>
      <c r="D21" s="50"/>
      <c r="E21" s="50">
        <v>1</v>
      </c>
      <c r="F21" s="82">
        <v>0</v>
      </c>
      <c r="G21" s="10">
        <v>49</v>
      </c>
      <c r="H21" s="4" t="e">
        <f>IF(G21="","",(IF(#REF!=0,"",(#REF!*G21*#REF!))))</f>
        <v>#REF!</v>
      </c>
      <c r="I21" s="5">
        <f t="shared" si="0"/>
        <v>1</v>
      </c>
      <c r="J21" s="6">
        <f>SUM(G$12:G21)</f>
        <v>721</v>
      </c>
      <c r="K21" s="6">
        <f t="shared" si="8"/>
        <v>-21</v>
      </c>
      <c r="L21" s="7">
        <f t="shared" si="1"/>
        <v>61</v>
      </c>
      <c r="M21" s="4">
        <f t="shared" si="4"/>
        <v>49</v>
      </c>
      <c r="N21" s="135">
        <f t="shared" si="5"/>
        <v>0.80327868852459017</v>
      </c>
      <c r="O21" s="136"/>
      <c r="P21" s="33"/>
      <c r="Q21" s="8">
        <v>0</v>
      </c>
      <c r="R21" s="8">
        <v>0</v>
      </c>
      <c r="S21" s="8">
        <v>0</v>
      </c>
      <c r="T21" s="172" t="s">
        <v>73</v>
      </c>
      <c r="U21" s="173"/>
      <c r="V21" s="173"/>
      <c r="W21" s="174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721</v>
      </c>
      <c r="K22" s="6">
        <f t="shared" si="8"/>
        <v>-21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 t="s">
        <v>74</v>
      </c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721</v>
      </c>
      <c r="K23" s="6">
        <f t="shared" si="8"/>
        <v>-21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 x14ac:dyDescent="0.25">
      <c r="B24" s="140" t="s">
        <v>20</v>
      </c>
      <c r="C24" s="141"/>
      <c r="D24" s="52"/>
      <c r="E24" s="62">
        <f>SUM(E13:E23)</f>
        <v>17.5</v>
      </c>
      <c r="F24" s="62">
        <f>SUM(F13:F23)</f>
        <v>2</v>
      </c>
      <c r="G24" s="62">
        <f>SUM(G13:G23)</f>
        <v>721</v>
      </c>
      <c r="H24" s="84"/>
      <c r="I24" s="62">
        <f t="shared" si="0"/>
        <v>19.5</v>
      </c>
      <c r="J24" s="85">
        <f>J23</f>
        <v>721</v>
      </c>
      <c r="K24" s="85">
        <f t="shared" si="8"/>
        <v>-21</v>
      </c>
      <c r="L24" s="86">
        <f>SUM(L13:L23)</f>
        <v>1067.5</v>
      </c>
      <c r="M24" s="84">
        <f>SUM(M13:M23)</f>
        <v>721</v>
      </c>
      <c r="N24" s="142">
        <f>SUM(M24/L24)</f>
        <v>0.67540983606557381</v>
      </c>
      <c r="O24" s="143"/>
      <c r="P24" s="87"/>
      <c r="Q24" s="86">
        <f>SUM(Q13:Q23)</f>
        <v>0</v>
      </c>
      <c r="R24" s="86"/>
      <c r="S24" s="86">
        <f>SUM(S13:S23)</f>
        <v>2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 x14ac:dyDescent="0.3">
      <c r="B25" s="243" t="s">
        <v>63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5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25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700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700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700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700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700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700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700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700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700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700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700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700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25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700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 x14ac:dyDescent="0.3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25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700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700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700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700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700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700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700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700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700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700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700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700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25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700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25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25">
      <c r="B56" s="108" t="s">
        <v>51</v>
      </c>
      <c r="C56" s="109"/>
      <c r="D56" s="109"/>
      <c r="E56" s="109"/>
      <c r="F56" s="110">
        <v>727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115</v>
      </c>
      <c r="N56" s="114"/>
      <c r="O56" s="240">
        <v>0.45833333333333331</v>
      </c>
      <c r="P56" s="115"/>
      <c r="Q56" s="115"/>
      <c r="R56" s="241" t="s">
        <v>69</v>
      </c>
      <c r="S56" s="115"/>
      <c r="T56" s="241" t="s">
        <v>70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25">
      <c r="B57" s="108" t="s">
        <v>50</v>
      </c>
      <c r="C57" s="109"/>
      <c r="D57" s="109"/>
      <c r="E57" s="109"/>
      <c r="F57" s="110">
        <f>SUM(S24+S38+S52)</f>
        <v>2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25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25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">
      <c r="B60" s="102" t="s">
        <v>47</v>
      </c>
      <c r="C60" s="103"/>
      <c r="D60" s="103"/>
      <c r="E60" s="103"/>
      <c r="F60" s="104">
        <f>G24</f>
        <v>721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25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2014-08-11T12:28:54Z</cp:lastPrinted>
  <dcterms:created xsi:type="dcterms:W3CDTF">2014-06-10T19:48:08Z</dcterms:created>
  <dcterms:modified xsi:type="dcterms:W3CDTF">2014-12-08T17:03:04Z</dcterms:modified>
</cp:coreProperties>
</file>