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H34" i="1"/>
  <c r="AG34" i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F51" i="1" l="1"/>
  <c r="AJ51" i="1"/>
  <c r="AI51" i="1"/>
  <c r="AK51" i="1" s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J36" i="1"/>
  <c r="K36" i="1" s="1"/>
  <c r="M36" i="1"/>
  <c r="I37" i="1"/>
  <c r="J37" i="1"/>
  <c r="K37" i="1" s="1"/>
  <c r="L37" i="1"/>
  <c r="M37" i="1"/>
  <c r="I38" i="1"/>
  <c r="L38" i="1" s="1"/>
  <c r="J38" i="1"/>
  <c r="K38" i="1" s="1"/>
  <c r="M38" i="1"/>
  <c r="J39" i="1"/>
  <c r="K39" i="1" s="1"/>
  <c r="L39" i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38" i="1" l="1"/>
  <c r="N39" i="1"/>
  <c r="N36" i="1"/>
  <c r="N41" i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8" i="1" l="1"/>
  <c r="N32" i="1"/>
  <c r="N24" i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<sst xmlns="http://schemas.openxmlformats.org/spreadsheetml/2006/main" count="160" uniqueCount="80">
  <si>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</si>
  <si>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</si>
  <si>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</si>
  <si>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</si>
  <si>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</si>
  <si>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</si>
  <si>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</si>
  <si>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</si>
  <si>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</si>
  <si>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</si>
  <si>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</si>
  <si>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</si>
  <si>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</si>
  <si>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</si>
  <si>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</si>
  <si>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</si>
  <si>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</si>
  <si>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</si>
  <si>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</si>
  <si>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</si>
  <si>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</si>
  <si>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</si>
  <si>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</si>
  <si>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</si>
  <si>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</si>
  <si>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</si>
  <si>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</si>
  <si>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</si>
  <si>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</si>
  <si>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</si>
  <si>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</si>
  <si>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</si>
  <si>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</si>
  <si>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</si>
  <si>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</si>
  <si>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</si>
  <si>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</si>
  <si>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</si>
  <si>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</si>
  <si>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</si>
  <si>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</si>
  <si>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</si>
  <si>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</si>
  <si>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</si>
  <si>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</si>
  <si>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</si>
  <si>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</si>
  <si>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</si>
  <si>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</si>
  <si>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</si>
  <si>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</si>
  <si>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</si>
  <si>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</si>
  <si>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</si>
  <si>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</si>
  <si>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</si>
  <si>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</si>
  <si>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</si>
  <si>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</si>
  <si>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</si>
  <si>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C</t>
  </si>
  <si>
    <t>JT</t>
  </si>
  <si>
    <t>Clean-out goss</t>
  </si>
  <si>
    <t>Reamer</t>
  </si>
  <si>
    <t>Front tap</t>
  </si>
  <si>
    <t>Long lunch</t>
  </si>
  <si>
    <t>JM</t>
  </si>
  <si>
    <t>Went to goss 2</t>
  </si>
  <si>
    <t>Replace/recess</t>
  </si>
  <si>
    <t>SB</t>
  </si>
  <si>
    <t>Oil for H. stop</t>
  </si>
  <si>
    <t>Replace front tap</t>
  </si>
  <si>
    <t>Cleaning</t>
  </si>
  <si>
    <t>Went to BS</t>
  </si>
  <si>
    <r>
      <t xml:space="preserve">Q22, </t>
    </r>
    <r>
      <rPr>
        <sz val="11"/>
        <rFont val="Calibri"/>
        <family val="2"/>
        <scheme val="minor"/>
      </rPr>
      <t>went home</t>
    </r>
  </si>
  <si>
    <t>1/2 day</t>
  </si>
  <si>
    <t>heat 499536</t>
  </si>
  <si>
    <t>Start new work order</t>
  </si>
  <si>
    <t>WORK ORDER IS CONTINUED FROM PROD SHEET THAT ENDED ON 3/11/15</t>
  </si>
  <si>
    <t>heat 499278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</si>
</sst>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T61"/>
  <sheetViews>
    <sheetView tabSelected="1" zoomScaleNormal="100" workbookViewId="0">
      <selection activeCell="U4" sqref="U4:W4"/>
    </sheetView>
  </sheetViews>
  <sheetFormatPr defaultColWidth="9.140625" defaultRowHeight="15" x14ac:dyDescent="0.25"/>
  <cols>
    <col min="1" max="1" width="0.85546875" style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25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76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25">
      <c r="B3" s="176" t="s">
        <v>22</v>
      </c>
      <c r="C3" s="177"/>
      <c r="D3" s="50"/>
      <c r="E3" s="178">
        <v>361532</v>
      </c>
      <c r="F3" s="179"/>
      <c r="G3" s="180"/>
      <c r="H3" s="22"/>
      <c r="I3" s="23"/>
      <c r="J3" s="181" t="s">
        <v>25</v>
      </c>
      <c r="K3" s="182"/>
      <c r="L3" s="181" t="s">
        <v>54</v>
      </c>
      <c r="M3" s="177"/>
      <c r="N3" s="177"/>
      <c r="O3" s="182"/>
      <c r="P3" s="22"/>
      <c r="Q3" s="22"/>
      <c r="R3" s="184"/>
      <c r="S3" s="185"/>
      <c r="T3" s="186"/>
      <c r="U3" s="181" t="s">
        <v>79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25">
      <c r="B4" s="155" t="s">
        <v>23</v>
      </c>
      <c r="C4" s="157"/>
      <c r="D4" s="50"/>
      <c r="E4" s="183">
        <v>4000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 x14ac:dyDescent="0.25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25">
      <c r="B8" s="155" t="s">
        <v>78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57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25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25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4000</v>
      </c>
      <c r="L12" s="145" t="s">
        <v>52</v>
      </c>
      <c r="M12" s="146"/>
      <c r="N12" s="145" t="s">
        <v>56</v>
      </c>
      <c r="O12" s="147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42075</v>
      </c>
      <c r="C13" s="28" t="s">
        <v>61</v>
      </c>
      <c r="D13" s="28"/>
      <c r="E13" s="28">
        <v>8.5</v>
      </c>
      <c r="F13" s="29">
        <v>0</v>
      </c>
      <c r="G13" s="30">
        <v>216</v>
      </c>
      <c r="H13" s="4" t="e">
        <f>IF(G13="","",(IF(#REF!=0,"",(#REF!*G13*#REF!))))</f>
        <v>#REF!</v>
      </c>
      <c r="I13" s="5">
        <f t="shared" ref="I13:I50" si="0">IF(G13="","",(SUM(E13+F13+Q13)))</f>
        <v>11</v>
      </c>
      <c r="J13" s="6">
        <f>SUM(G$12:G13)</f>
        <v>216</v>
      </c>
      <c r="K13" s="6">
        <f>E$4-J13</f>
        <v>3784</v>
      </c>
      <c r="L13" s="7">
        <f t="shared" ref="L13:L50" si="1">IF(G13="",0,$T$12*(I13-F13-Q13))</f>
        <v>416.5</v>
      </c>
      <c r="M13" s="4">
        <f>G13</f>
        <v>216</v>
      </c>
      <c r="N13" s="103">
        <f>IF(L13=0,"",(M13/L13))</f>
        <v>0.51860744297719086</v>
      </c>
      <c r="O13" s="104"/>
      <c r="P13" s="31"/>
      <c r="Q13" s="28">
        <v>2.5</v>
      </c>
      <c r="R13" s="28">
        <v>4</v>
      </c>
      <c r="S13" s="28">
        <v>0</v>
      </c>
      <c r="T13" s="133" t="s">
        <v>62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25">
      <c r="B14" s="27">
        <v>42076</v>
      </c>
      <c r="C14" s="28" t="s">
        <v>61</v>
      </c>
      <c r="D14" s="28"/>
      <c r="E14" s="28">
        <v>8</v>
      </c>
      <c r="F14" s="32">
        <v>0</v>
      </c>
      <c r="G14" s="30">
        <v>252</v>
      </c>
      <c r="H14" s="4" t="e">
        <f>IF(G14="","",(IF(#REF!=0,"",(#REF!*G14*#REF!))))</f>
        <v>#REF!</v>
      </c>
      <c r="I14" s="5">
        <f t="shared" si="0"/>
        <v>11</v>
      </c>
      <c r="J14" s="6">
        <f>SUM(G$12:G14)</f>
        <v>468</v>
      </c>
      <c r="K14" s="6">
        <f>E$4-J14</f>
        <v>3532</v>
      </c>
      <c r="L14" s="7">
        <f t="shared" si="1"/>
        <v>392</v>
      </c>
      <c r="M14" s="4">
        <f t="shared" ref="M14:M50" si="4">G14</f>
        <v>252</v>
      </c>
      <c r="N14" s="103">
        <f t="shared" ref="N14:N50" si="5">IF(L14=0,"",(M14/L14))</f>
        <v>0.6428571428571429</v>
      </c>
      <c r="O14" s="104"/>
      <c r="P14" s="31"/>
      <c r="Q14" s="28">
        <v>3</v>
      </c>
      <c r="R14" s="28">
        <v>2</v>
      </c>
      <c r="S14" s="28">
        <v>0</v>
      </c>
      <c r="T14" s="133" t="s">
        <v>63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25">
      <c r="B15" s="27">
        <v>42077</v>
      </c>
      <c r="C15" s="28" t="s">
        <v>61</v>
      </c>
      <c r="D15" s="28"/>
      <c r="E15" s="28">
        <v>5</v>
      </c>
      <c r="F15" s="32">
        <v>0</v>
      </c>
      <c r="G15" s="30">
        <v>126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594</v>
      </c>
      <c r="K15" s="6">
        <f>E$4-J15</f>
        <v>3406</v>
      </c>
      <c r="L15" s="7">
        <f t="shared" si="1"/>
        <v>245</v>
      </c>
      <c r="M15" s="4">
        <f t="shared" si="4"/>
        <v>126</v>
      </c>
      <c r="N15" s="103">
        <f t="shared" si="5"/>
        <v>0.51428571428571423</v>
      </c>
      <c r="O15" s="104"/>
      <c r="P15" s="31"/>
      <c r="Q15" s="46">
        <v>1</v>
      </c>
      <c r="R15" s="46">
        <v>2</v>
      </c>
      <c r="S15" s="46">
        <v>0</v>
      </c>
      <c r="T15" s="133" t="s">
        <v>64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25">
      <c r="B16" s="9">
        <v>42079</v>
      </c>
      <c r="C16" s="33" t="s">
        <v>61</v>
      </c>
      <c r="D16" s="48"/>
      <c r="E16" s="48">
        <v>10</v>
      </c>
      <c r="F16" s="10">
        <v>0</v>
      </c>
      <c r="G16" s="11">
        <v>324</v>
      </c>
      <c r="H16" s="4" t="e">
        <f>IF(G16="","",(IF(#REF!=0,"",(#REF!*G16*#REF!))))</f>
        <v>#REF!</v>
      </c>
      <c r="I16" s="5">
        <f t="shared" si="0"/>
        <v>10</v>
      </c>
      <c r="J16" s="6">
        <f>SUM(G$12:G16)</f>
        <v>918</v>
      </c>
      <c r="K16" s="6">
        <f t="shared" ref="K16:K50" si="8">E$4-J16</f>
        <v>3082</v>
      </c>
      <c r="L16" s="7">
        <f t="shared" si="1"/>
        <v>490</v>
      </c>
      <c r="M16" s="4">
        <f t="shared" si="4"/>
        <v>324</v>
      </c>
      <c r="N16" s="103">
        <f t="shared" ref="N16:N18" si="9">IF(L16=0,"",(M16/L16))</f>
        <v>0.66122448979591841</v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25">
      <c r="B17" s="9">
        <v>42080</v>
      </c>
      <c r="C17" s="34" t="s">
        <v>61</v>
      </c>
      <c r="D17" s="48"/>
      <c r="E17" s="48">
        <v>9.5</v>
      </c>
      <c r="F17" s="10">
        <v>0</v>
      </c>
      <c r="G17" s="11">
        <v>288</v>
      </c>
      <c r="H17" s="4" t="e">
        <f>IF(G17="","",(IF(#REF!=0,"",(#REF!*G17*#REF!))))</f>
        <v>#REF!</v>
      </c>
      <c r="I17" s="5">
        <f t="shared" si="0"/>
        <v>10</v>
      </c>
      <c r="J17" s="6">
        <f>SUM(G$12:G17)</f>
        <v>1206</v>
      </c>
      <c r="K17" s="6">
        <f t="shared" si="8"/>
        <v>2794</v>
      </c>
      <c r="L17" s="7">
        <f t="shared" si="1"/>
        <v>465.5</v>
      </c>
      <c r="M17" s="4">
        <f t="shared" si="4"/>
        <v>288</v>
      </c>
      <c r="N17" s="103">
        <f t="shared" si="9"/>
        <v>0.61868958109559613</v>
      </c>
      <c r="O17" s="104"/>
      <c r="P17" s="31"/>
      <c r="Q17" s="46">
        <v>0.5</v>
      </c>
      <c r="R17" s="46">
        <v>4</v>
      </c>
      <c r="S17" s="46">
        <v>0</v>
      </c>
      <c r="T17" s="133" t="s">
        <v>65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25">
      <c r="B18" s="9">
        <v>42081</v>
      </c>
      <c r="C18" s="49" t="s">
        <v>61</v>
      </c>
      <c r="D18" s="48"/>
      <c r="E18" s="48">
        <v>6</v>
      </c>
      <c r="F18" s="10">
        <v>0</v>
      </c>
      <c r="G18" s="11">
        <v>288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1494</v>
      </c>
      <c r="K18" s="6">
        <f t="shared" si="8"/>
        <v>2506</v>
      </c>
      <c r="L18" s="7">
        <f t="shared" si="1"/>
        <v>294</v>
      </c>
      <c r="M18" s="4">
        <f t="shared" si="4"/>
        <v>288</v>
      </c>
      <c r="N18" s="103">
        <f t="shared" si="9"/>
        <v>0.97959183673469385</v>
      </c>
      <c r="O18" s="104"/>
      <c r="P18" s="31"/>
      <c r="Q18" s="46">
        <v>0</v>
      </c>
      <c r="R18" s="46">
        <v>0</v>
      </c>
      <c r="S18" s="46">
        <v>0</v>
      </c>
      <c r="T18" s="105"/>
      <c r="U18" s="106"/>
      <c r="V18" s="106"/>
      <c r="W18" s="10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25">
      <c r="B19" s="9">
        <v>42090</v>
      </c>
      <c r="C19" s="49" t="s">
        <v>66</v>
      </c>
      <c r="D19" s="47"/>
      <c r="E19" s="46">
        <v>4.5</v>
      </c>
      <c r="F19" s="46">
        <v>0</v>
      </c>
      <c r="G19" s="11">
        <v>102</v>
      </c>
      <c r="H19" s="4"/>
      <c r="I19" s="5">
        <f t="shared" si="0"/>
        <v>4.5</v>
      </c>
      <c r="J19" s="6">
        <f>SUM(G$12:G19)</f>
        <v>1596</v>
      </c>
      <c r="K19" s="6">
        <f t="shared" ref="K19:K45" si="11">E$4-J19</f>
        <v>2404</v>
      </c>
      <c r="L19" s="7">
        <f t="shared" ref="L19:L45" si="12">IF(G19="",0,$T$12*(I19-F19-Q19))</f>
        <v>220.5</v>
      </c>
      <c r="M19" s="4">
        <f t="shared" ref="M19:M45" si="13">G19</f>
        <v>102</v>
      </c>
      <c r="N19" s="103">
        <f t="shared" ref="N19" si="14">IF(L19=0,"",(M19/L19))</f>
        <v>0.46258503401360546</v>
      </c>
      <c r="O19" s="104"/>
      <c r="P19" s="31"/>
      <c r="Q19" s="46">
        <v>0</v>
      </c>
      <c r="R19" s="46">
        <v>0</v>
      </c>
      <c r="S19" s="46">
        <v>0</v>
      </c>
      <c r="T19" s="127" t="s">
        <v>67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25">
      <c r="B20" s="9">
        <v>42090</v>
      </c>
      <c r="C20" s="49" t="s">
        <v>61</v>
      </c>
      <c r="D20" s="47"/>
      <c r="E20" s="46">
        <v>5</v>
      </c>
      <c r="F20" s="10">
        <v>0</v>
      </c>
      <c r="G20" s="11">
        <v>126</v>
      </c>
      <c r="H20" s="4"/>
      <c r="I20" s="5">
        <f t="shared" si="0"/>
        <v>5</v>
      </c>
      <c r="J20" s="6">
        <f>SUM(G$12:G20)</f>
        <v>1722</v>
      </c>
      <c r="K20" s="6">
        <f t="shared" si="11"/>
        <v>2278</v>
      </c>
      <c r="L20" s="7">
        <f t="shared" si="12"/>
        <v>245</v>
      </c>
      <c r="M20" s="4">
        <f t="shared" si="13"/>
        <v>126</v>
      </c>
      <c r="N20" s="103">
        <f t="shared" ref="N20:N49" si="15">IF(L20=0,"",(M20/L20))</f>
        <v>0.51428571428571423</v>
      </c>
      <c r="O20" s="104"/>
      <c r="P20" s="31"/>
      <c r="Q20" s="46">
        <v>0</v>
      </c>
      <c r="R20" s="46">
        <v>0</v>
      </c>
      <c r="S20" s="46">
        <v>0</v>
      </c>
      <c r="T20" s="105"/>
      <c r="U20" s="106"/>
      <c r="V20" s="106"/>
      <c r="W20" s="10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25">
      <c r="B21" s="9">
        <v>42092</v>
      </c>
      <c r="C21" s="49" t="s">
        <v>66</v>
      </c>
      <c r="D21" s="47"/>
      <c r="E21" s="28">
        <v>8</v>
      </c>
      <c r="F21" s="32">
        <v>0</v>
      </c>
      <c r="G21" s="30">
        <v>218</v>
      </c>
      <c r="H21" s="4"/>
      <c r="I21" s="5">
        <f t="shared" si="0"/>
        <v>9.5</v>
      </c>
      <c r="J21" s="6">
        <f>SUM(G$12:G21)</f>
        <v>1940</v>
      </c>
      <c r="K21" s="6">
        <f t="shared" si="11"/>
        <v>2060</v>
      </c>
      <c r="L21" s="7">
        <f t="shared" si="12"/>
        <v>392</v>
      </c>
      <c r="M21" s="4">
        <f t="shared" si="13"/>
        <v>218</v>
      </c>
      <c r="N21" s="103">
        <f t="shared" si="15"/>
        <v>0.55612244897959184</v>
      </c>
      <c r="O21" s="104"/>
      <c r="P21" s="31"/>
      <c r="Q21" s="46">
        <v>1.5</v>
      </c>
      <c r="R21" s="46">
        <v>2</v>
      </c>
      <c r="S21" s="46">
        <v>0</v>
      </c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25">
      <c r="B22" s="9">
        <v>42094</v>
      </c>
      <c r="C22" s="49" t="s">
        <v>66</v>
      </c>
      <c r="D22" s="47"/>
      <c r="E22" s="46">
        <v>8</v>
      </c>
      <c r="F22" s="10">
        <v>0</v>
      </c>
      <c r="G22" s="11">
        <v>248</v>
      </c>
      <c r="H22" s="4"/>
      <c r="I22" s="5">
        <f t="shared" si="0"/>
        <v>8</v>
      </c>
      <c r="J22" s="6">
        <f>SUM(G$12:G22)</f>
        <v>2188</v>
      </c>
      <c r="K22" s="6">
        <f t="shared" si="11"/>
        <v>1812</v>
      </c>
      <c r="L22" s="7">
        <f t="shared" si="12"/>
        <v>392</v>
      </c>
      <c r="M22" s="4">
        <f t="shared" si="13"/>
        <v>248</v>
      </c>
      <c r="N22" s="103">
        <f t="shared" si="15"/>
        <v>0.63265306122448983</v>
      </c>
      <c r="O22" s="104"/>
      <c r="P22" s="31"/>
      <c r="Q22" s="46">
        <v>0</v>
      </c>
      <c r="R22" s="46">
        <v>0</v>
      </c>
      <c r="S22" s="46">
        <v>0</v>
      </c>
      <c r="T22" s="105"/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25">
      <c r="B23" s="9">
        <v>42095</v>
      </c>
      <c r="C23" s="49" t="s">
        <v>66</v>
      </c>
      <c r="D23" s="47"/>
      <c r="E23" s="28">
        <v>8</v>
      </c>
      <c r="F23" s="32">
        <v>0</v>
      </c>
      <c r="G23" s="30">
        <v>252</v>
      </c>
      <c r="H23" s="4"/>
      <c r="I23" s="5">
        <f t="shared" si="0"/>
        <v>8</v>
      </c>
      <c r="J23" s="6">
        <f>SUM(G$12:G23)</f>
        <v>2440</v>
      </c>
      <c r="K23" s="6">
        <f t="shared" si="11"/>
        <v>1560</v>
      </c>
      <c r="L23" s="7">
        <f t="shared" si="12"/>
        <v>392</v>
      </c>
      <c r="M23" s="4">
        <f t="shared" si="13"/>
        <v>252</v>
      </c>
      <c r="N23" s="103">
        <f t="shared" si="15"/>
        <v>0.6428571428571429</v>
      </c>
      <c r="O23" s="104"/>
      <c r="P23" s="31"/>
      <c r="Q23" s="46">
        <v>0</v>
      </c>
      <c r="R23" s="46">
        <v>0</v>
      </c>
      <c r="S23" s="46">
        <v>0</v>
      </c>
      <c r="T23" s="105"/>
      <c r="U23" s="106"/>
      <c r="V23" s="106"/>
      <c r="W23" s="10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25">
      <c r="B24" s="9">
        <v>42096</v>
      </c>
      <c r="C24" s="49" t="s">
        <v>66</v>
      </c>
      <c r="D24" s="47"/>
      <c r="E24" s="46">
        <v>8</v>
      </c>
      <c r="F24" s="10">
        <v>0</v>
      </c>
      <c r="G24" s="11">
        <v>233</v>
      </c>
      <c r="H24" s="4"/>
      <c r="I24" s="5">
        <f t="shared" si="0"/>
        <v>9.5</v>
      </c>
      <c r="J24" s="6">
        <f>SUM(G$12:G24)</f>
        <v>2673</v>
      </c>
      <c r="K24" s="6">
        <f t="shared" si="11"/>
        <v>1327</v>
      </c>
      <c r="L24" s="7">
        <f t="shared" si="12"/>
        <v>392</v>
      </c>
      <c r="M24" s="4">
        <f t="shared" si="13"/>
        <v>233</v>
      </c>
      <c r="N24" s="103">
        <f t="shared" si="15"/>
        <v>0.59438775510204078</v>
      </c>
      <c r="O24" s="104"/>
      <c r="P24" s="31"/>
      <c r="Q24" s="46">
        <v>1.5</v>
      </c>
      <c r="R24" s="46">
        <v>0</v>
      </c>
      <c r="S24" s="46">
        <v>0</v>
      </c>
      <c r="T24" s="127" t="s">
        <v>68</v>
      </c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25">
      <c r="B25" s="9">
        <v>42100</v>
      </c>
      <c r="C25" s="49" t="s">
        <v>66</v>
      </c>
      <c r="D25" s="47"/>
      <c r="E25" s="28">
        <v>8</v>
      </c>
      <c r="F25" s="32">
        <v>0</v>
      </c>
      <c r="G25" s="30">
        <v>192</v>
      </c>
      <c r="H25" s="4"/>
      <c r="I25" s="5">
        <f t="shared" si="0"/>
        <v>9.5</v>
      </c>
      <c r="J25" s="6">
        <f>SUM(G$12:G25)</f>
        <v>2865</v>
      </c>
      <c r="K25" s="6">
        <f t="shared" si="11"/>
        <v>1135</v>
      </c>
      <c r="L25" s="7">
        <f t="shared" si="12"/>
        <v>392</v>
      </c>
      <c r="M25" s="4">
        <f t="shared" si="13"/>
        <v>192</v>
      </c>
      <c r="N25" s="103">
        <f t="shared" si="15"/>
        <v>0.48979591836734693</v>
      </c>
      <c r="O25" s="104"/>
      <c r="P25" s="31"/>
      <c r="Q25" s="46">
        <v>1.5</v>
      </c>
      <c r="R25" s="46">
        <v>2</v>
      </c>
      <c r="S25" s="46">
        <v>0</v>
      </c>
      <c r="T25" s="127" t="s">
        <v>71</v>
      </c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25">
      <c r="B26" s="9">
        <v>42100</v>
      </c>
      <c r="C26" s="49" t="s">
        <v>69</v>
      </c>
      <c r="D26" s="47"/>
      <c r="E26" s="46">
        <v>8</v>
      </c>
      <c r="F26" s="10">
        <v>0</v>
      </c>
      <c r="G26" s="11">
        <v>216</v>
      </c>
      <c r="H26" s="4"/>
      <c r="I26" s="5">
        <f t="shared" si="0"/>
        <v>9</v>
      </c>
      <c r="J26" s="6">
        <f>SUM(G$12:G26)</f>
        <v>3081</v>
      </c>
      <c r="K26" s="6">
        <f t="shared" si="11"/>
        <v>919</v>
      </c>
      <c r="L26" s="7">
        <f t="shared" si="12"/>
        <v>392</v>
      </c>
      <c r="M26" s="4">
        <f t="shared" si="13"/>
        <v>216</v>
      </c>
      <c r="N26" s="103">
        <f t="shared" si="15"/>
        <v>0.55102040816326525</v>
      </c>
      <c r="O26" s="104"/>
      <c r="P26" s="31"/>
      <c r="Q26" s="46">
        <v>1</v>
      </c>
      <c r="R26" s="46">
        <v>4</v>
      </c>
      <c r="S26" s="46">
        <v>0</v>
      </c>
      <c r="T26" s="127" t="s">
        <v>70</v>
      </c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25">
      <c r="B27" s="9">
        <v>42102</v>
      </c>
      <c r="C27" s="49" t="s">
        <v>66</v>
      </c>
      <c r="D27" s="47"/>
      <c r="E27" s="28">
        <v>6</v>
      </c>
      <c r="F27" s="32">
        <v>0</v>
      </c>
      <c r="G27" s="30">
        <v>112</v>
      </c>
      <c r="H27" s="4"/>
      <c r="I27" s="5">
        <f t="shared" si="0"/>
        <v>8</v>
      </c>
      <c r="J27" s="6">
        <f>SUM(G$12:G27)</f>
        <v>3193</v>
      </c>
      <c r="K27" s="6">
        <f t="shared" si="11"/>
        <v>807</v>
      </c>
      <c r="L27" s="7">
        <f t="shared" si="12"/>
        <v>294</v>
      </c>
      <c r="M27" s="4">
        <f t="shared" si="13"/>
        <v>112</v>
      </c>
      <c r="N27" s="103">
        <f t="shared" si="15"/>
        <v>0.38095238095238093</v>
      </c>
      <c r="O27" s="104"/>
      <c r="P27" s="31"/>
      <c r="Q27" s="46">
        <v>2</v>
      </c>
      <c r="R27" s="46">
        <v>4</v>
      </c>
      <c r="S27" s="46">
        <v>0</v>
      </c>
      <c r="T27" s="127" t="s">
        <v>72</v>
      </c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25">
      <c r="B28" s="9">
        <v>42107</v>
      </c>
      <c r="C28" s="49" t="s">
        <v>66</v>
      </c>
      <c r="D28" s="47"/>
      <c r="E28" s="46">
        <v>6</v>
      </c>
      <c r="F28" s="10">
        <v>0</v>
      </c>
      <c r="G28" s="11">
        <v>206</v>
      </c>
      <c r="H28" s="4"/>
      <c r="I28" s="5">
        <f t="shared" si="0"/>
        <v>6</v>
      </c>
      <c r="J28" s="6">
        <f>SUM(G$12:G28)</f>
        <v>3399</v>
      </c>
      <c r="K28" s="6">
        <f t="shared" si="11"/>
        <v>601</v>
      </c>
      <c r="L28" s="7">
        <f t="shared" si="12"/>
        <v>294</v>
      </c>
      <c r="M28" s="4">
        <f t="shared" si="13"/>
        <v>206</v>
      </c>
      <c r="N28" s="103">
        <f t="shared" si="15"/>
        <v>0.70068027210884354</v>
      </c>
      <c r="O28" s="104"/>
      <c r="P28" s="31"/>
      <c r="Q28" s="46">
        <v>0</v>
      </c>
      <c r="R28" s="46">
        <v>0</v>
      </c>
      <c r="S28" s="46">
        <v>0</v>
      </c>
      <c r="T28" s="127" t="s">
        <v>73</v>
      </c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25">
      <c r="B29" s="9">
        <v>42109</v>
      </c>
      <c r="C29" s="49" t="s">
        <v>66</v>
      </c>
      <c r="D29" s="47"/>
      <c r="E29" s="28">
        <v>8</v>
      </c>
      <c r="F29" s="32">
        <v>0</v>
      </c>
      <c r="G29" s="30">
        <v>247</v>
      </c>
      <c r="H29" s="4"/>
      <c r="I29" s="5">
        <f t="shared" si="0"/>
        <v>8</v>
      </c>
      <c r="J29" s="6">
        <f>SUM(G$12:G29)</f>
        <v>3646</v>
      </c>
      <c r="K29" s="6">
        <f t="shared" si="11"/>
        <v>354</v>
      </c>
      <c r="L29" s="7">
        <f t="shared" si="12"/>
        <v>392</v>
      </c>
      <c r="M29" s="4">
        <f t="shared" si="13"/>
        <v>247</v>
      </c>
      <c r="N29" s="103">
        <f t="shared" si="15"/>
        <v>0.63010204081632648</v>
      </c>
      <c r="O29" s="104"/>
      <c r="P29" s="31"/>
      <c r="Q29" s="46">
        <v>0</v>
      </c>
      <c r="R29" s="46">
        <v>0</v>
      </c>
      <c r="S29" s="46">
        <v>0</v>
      </c>
      <c r="T29" s="105"/>
      <c r="U29" s="106"/>
      <c r="V29" s="106"/>
      <c r="W29" s="10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25">
      <c r="B30" s="9">
        <v>42110</v>
      </c>
      <c r="C30" s="49" t="s">
        <v>66</v>
      </c>
      <c r="D30" s="47"/>
      <c r="E30" s="46">
        <v>8</v>
      </c>
      <c r="F30" s="10">
        <v>0</v>
      </c>
      <c r="G30" s="11">
        <v>241</v>
      </c>
      <c r="H30" s="4"/>
      <c r="I30" s="5">
        <f t="shared" si="0"/>
        <v>8</v>
      </c>
      <c r="J30" s="6">
        <f>SUM(G$12:G30)</f>
        <v>3887</v>
      </c>
      <c r="K30" s="6">
        <f t="shared" si="11"/>
        <v>113</v>
      </c>
      <c r="L30" s="7">
        <f t="shared" si="12"/>
        <v>392</v>
      </c>
      <c r="M30" s="4">
        <f t="shared" si="13"/>
        <v>241</v>
      </c>
      <c r="N30" s="103">
        <f t="shared" si="15"/>
        <v>0.61479591836734693</v>
      </c>
      <c r="O30" s="104"/>
      <c r="P30" s="31"/>
      <c r="Q30" s="46">
        <v>0</v>
      </c>
      <c r="R30" s="46">
        <v>0</v>
      </c>
      <c r="S30" s="46">
        <v>0</v>
      </c>
      <c r="T30" s="105"/>
      <c r="U30" s="106"/>
      <c r="V30" s="106"/>
      <c r="W30" s="10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25">
      <c r="B31" s="9">
        <v>42111</v>
      </c>
      <c r="C31" s="49" t="s">
        <v>66</v>
      </c>
      <c r="D31" s="47"/>
      <c r="E31" s="28">
        <v>8</v>
      </c>
      <c r="F31" s="32">
        <v>0</v>
      </c>
      <c r="G31" s="30">
        <v>244</v>
      </c>
      <c r="H31" s="4"/>
      <c r="I31" s="5">
        <f t="shared" si="0"/>
        <v>8</v>
      </c>
      <c r="J31" s="6">
        <f>SUM(G$12:G31)</f>
        <v>4131</v>
      </c>
      <c r="K31" s="6">
        <f t="shared" si="11"/>
        <v>-131</v>
      </c>
      <c r="L31" s="7">
        <f t="shared" si="12"/>
        <v>392</v>
      </c>
      <c r="M31" s="4">
        <f t="shared" si="13"/>
        <v>244</v>
      </c>
      <c r="N31" s="103">
        <f t="shared" si="15"/>
        <v>0.62244897959183676</v>
      </c>
      <c r="O31" s="104"/>
      <c r="P31" s="31"/>
      <c r="Q31" s="46">
        <v>0</v>
      </c>
      <c r="R31" s="46">
        <v>0</v>
      </c>
      <c r="S31" s="46">
        <v>5</v>
      </c>
      <c r="T31" s="193" t="s">
        <v>74</v>
      </c>
      <c r="U31" s="194"/>
      <c r="V31" s="194"/>
      <c r="W31" s="195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25">
      <c r="B32" s="9">
        <v>42111</v>
      </c>
      <c r="C32" s="49" t="s">
        <v>69</v>
      </c>
      <c r="D32" s="47"/>
      <c r="E32" s="46">
        <v>4</v>
      </c>
      <c r="F32" s="10">
        <v>0</v>
      </c>
      <c r="G32" s="11">
        <v>90</v>
      </c>
      <c r="H32" s="4"/>
      <c r="I32" s="5">
        <f t="shared" si="0"/>
        <v>4</v>
      </c>
      <c r="J32" s="6">
        <f>SUM(G$12:G32)</f>
        <v>4221</v>
      </c>
      <c r="K32" s="6">
        <f t="shared" si="11"/>
        <v>-221</v>
      </c>
      <c r="L32" s="7">
        <f t="shared" si="12"/>
        <v>196</v>
      </c>
      <c r="M32" s="4">
        <f t="shared" si="13"/>
        <v>90</v>
      </c>
      <c r="N32" s="103">
        <f t="shared" si="15"/>
        <v>0.45918367346938777</v>
      </c>
      <c r="O32" s="104"/>
      <c r="P32" s="31"/>
      <c r="Q32" s="46">
        <v>0</v>
      </c>
      <c r="R32" s="46">
        <v>0</v>
      </c>
      <c r="S32" s="46">
        <v>0</v>
      </c>
      <c r="T32" s="127" t="s">
        <v>75</v>
      </c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25">
      <c r="B33" s="9">
        <v>42116</v>
      </c>
      <c r="C33" s="49" t="s">
        <v>66</v>
      </c>
      <c r="D33" s="47"/>
      <c r="E33" s="28">
        <v>7</v>
      </c>
      <c r="F33" s="32">
        <v>0</v>
      </c>
      <c r="G33" s="30">
        <v>182</v>
      </c>
      <c r="H33" s="4"/>
      <c r="I33" s="5">
        <f t="shared" si="0"/>
        <v>7</v>
      </c>
      <c r="J33" s="6">
        <f>SUM(G$12:G33)</f>
        <v>4403</v>
      </c>
      <c r="K33" s="6">
        <f t="shared" si="11"/>
        <v>-403</v>
      </c>
      <c r="L33" s="7">
        <f t="shared" si="12"/>
        <v>343</v>
      </c>
      <c r="M33" s="4">
        <f t="shared" si="13"/>
        <v>182</v>
      </c>
      <c r="N33" s="103">
        <f t="shared" si="15"/>
        <v>0.53061224489795922</v>
      </c>
      <c r="O33" s="104"/>
      <c r="P33" s="31"/>
      <c r="Q33" s="46">
        <v>0</v>
      </c>
      <c r="R33" s="46">
        <v>0</v>
      </c>
      <c r="S33" s="46">
        <v>1</v>
      </c>
      <c r="T33" s="105"/>
      <c r="U33" s="106"/>
      <c r="V33" s="106"/>
      <c r="W33" s="10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25">
      <c r="B34" s="9">
        <v>42117</v>
      </c>
      <c r="C34" s="49" t="s">
        <v>66</v>
      </c>
      <c r="D34" s="47"/>
      <c r="E34" s="46">
        <v>4</v>
      </c>
      <c r="F34" s="10">
        <v>0</v>
      </c>
      <c r="G34" s="11">
        <v>102</v>
      </c>
      <c r="H34" s="4"/>
      <c r="I34" s="5">
        <f t="shared" si="0"/>
        <v>4</v>
      </c>
      <c r="J34" s="6">
        <f>SUM(G$12:G34)</f>
        <v>4505</v>
      </c>
      <c r="K34" s="6">
        <f t="shared" si="11"/>
        <v>-505</v>
      </c>
      <c r="L34" s="7">
        <f t="shared" si="12"/>
        <v>196</v>
      </c>
      <c r="M34" s="4">
        <f t="shared" si="13"/>
        <v>102</v>
      </c>
      <c r="N34" s="103">
        <f t="shared" si="15"/>
        <v>0.52040816326530615</v>
      </c>
      <c r="O34" s="104"/>
      <c r="P34" s="31"/>
      <c r="Q34" s="46">
        <v>0</v>
      </c>
      <c r="R34" s="46">
        <v>0</v>
      </c>
      <c r="S34" s="46">
        <v>0</v>
      </c>
      <c r="T34" s="105"/>
      <c r="U34" s="106"/>
      <c r="V34" s="106"/>
      <c r="W34" s="10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25">
      <c r="B35" s="9">
        <v>42118</v>
      </c>
      <c r="C35" s="49" t="s">
        <v>66</v>
      </c>
      <c r="D35" s="47"/>
      <c r="E35" s="46">
        <v>8</v>
      </c>
      <c r="F35" s="10">
        <v>0</v>
      </c>
      <c r="G35" s="11">
        <v>246</v>
      </c>
      <c r="H35" s="4"/>
      <c r="I35" s="5">
        <f t="shared" ref="I35:I41" si="16">IF(G35="","",(SUM(E35+F35+Q35)))</f>
        <v>8</v>
      </c>
      <c r="J35" s="6">
        <f>SUM(G$12:G35)</f>
        <v>4751</v>
      </c>
      <c r="K35" s="6">
        <f t="shared" ref="K35:K41" si="17">E$4-J35</f>
        <v>-751</v>
      </c>
      <c r="L35" s="7">
        <f t="shared" ref="L35:L41" si="18">IF(G35="",0,$T$12*(I35-F35-Q35))</f>
        <v>392</v>
      </c>
      <c r="M35" s="4">
        <f t="shared" ref="M35:M41" si="19">G35</f>
        <v>246</v>
      </c>
      <c r="N35" s="103">
        <f t="shared" ref="N35:N41" si="20">IF(L35=0,"",(M35/L35))</f>
        <v>0.62755102040816324</v>
      </c>
      <c r="O35" s="104"/>
      <c r="P35" s="31"/>
      <c r="Q35" s="46">
        <v>0</v>
      </c>
      <c r="R35" s="46">
        <v>0</v>
      </c>
      <c r="S35" s="46">
        <v>0</v>
      </c>
      <c r="T35" s="105"/>
      <c r="U35" s="106"/>
      <c r="V35" s="106"/>
      <c r="W35" s="10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25">
      <c r="B36" s="9">
        <v>42121</v>
      </c>
      <c r="C36" s="49" t="s">
        <v>66</v>
      </c>
      <c r="D36" s="47"/>
      <c r="E36" s="46">
        <v>8</v>
      </c>
      <c r="F36" s="10">
        <v>0</v>
      </c>
      <c r="G36" s="11">
        <v>188</v>
      </c>
      <c r="H36" s="4"/>
      <c r="I36" s="5">
        <f t="shared" si="16"/>
        <v>8</v>
      </c>
      <c r="J36" s="6">
        <f>SUM(G$12:G36)</f>
        <v>4939</v>
      </c>
      <c r="K36" s="6">
        <f t="shared" si="17"/>
        <v>-939</v>
      </c>
      <c r="L36" s="7">
        <f t="shared" si="18"/>
        <v>392</v>
      </c>
      <c r="M36" s="4">
        <f t="shared" si="19"/>
        <v>188</v>
      </c>
      <c r="N36" s="103">
        <f t="shared" si="20"/>
        <v>0.47959183673469385</v>
      </c>
      <c r="O36" s="104"/>
      <c r="P36" s="31"/>
      <c r="Q36" s="46">
        <v>0</v>
      </c>
      <c r="R36" s="46">
        <v>0</v>
      </c>
      <c r="S36" s="46">
        <v>10</v>
      </c>
      <c r="T36" s="105"/>
      <c r="U36" s="106"/>
      <c r="V36" s="106"/>
      <c r="W36" s="10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25">
      <c r="B37" s="9">
        <v>42122</v>
      </c>
      <c r="C37" s="49" t="s">
        <v>66</v>
      </c>
      <c r="D37" s="47"/>
      <c r="E37" s="46">
        <v>5</v>
      </c>
      <c r="F37" s="10">
        <v>0</v>
      </c>
      <c r="G37" s="11">
        <v>132</v>
      </c>
      <c r="H37" s="4"/>
      <c r="I37" s="5">
        <f t="shared" si="16"/>
        <v>5</v>
      </c>
      <c r="J37" s="6">
        <f>SUM(G$12:G37)</f>
        <v>5071</v>
      </c>
      <c r="K37" s="6">
        <f t="shared" si="17"/>
        <v>-1071</v>
      </c>
      <c r="L37" s="7">
        <f t="shared" si="18"/>
        <v>245</v>
      </c>
      <c r="M37" s="4">
        <f t="shared" si="19"/>
        <v>132</v>
      </c>
      <c r="N37" s="103">
        <f t="shared" si="20"/>
        <v>0.53877551020408165</v>
      </c>
      <c r="O37" s="104"/>
      <c r="P37" s="31"/>
      <c r="Q37" s="46">
        <v>0</v>
      </c>
      <c r="R37" s="46">
        <v>0</v>
      </c>
      <c r="S37" s="46">
        <v>0</v>
      </c>
      <c r="T37" s="105"/>
      <c r="U37" s="106"/>
      <c r="V37" s="106"/>
      <c r="W37" s="10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25">
      <c r="B38" s="9">
        <v>42123</v>
      </c>
      <c r="C38" s="49" t="s">
        <v>66</v>
      </c>
      <c r="D38" s="47"/>
      <c r="E38" s="46">
        <v>8</v>
      </c>
      <c r="F38" s="10">
        <v>0</v>
      </c>
      <c r="G38" s="11">
        <v>146</v>
      </c>
      <c r="H38" s="4"/>
      <c r="I38" s="5">
        <f t="shared" si="16"/>
        <v>10</v>
      </c>
      <c r="J38" s="6">
        <f>SUM(G$12:G38)</f>
        <v>5217</v>
      </c>
      <c r="K38" s="6">
        <f t="shared" si="17"/>
        <v>-1217</v>
      </c>
      <c r="L38" s="7">
        <f t="shared" si="18"/>
        <v>392</v>
      </c>
      <c r="M38" s="4">
        <f t="shared" si="19"/>
        <v>146</v>
      </c>
      <c r="N38" s="103">
        <f t="shared" si="20"/>
        <v>0.37244897959183676</v>
      </c>
      <c r="O38" s="104"/>
      <c r="P38" s="31"/>
      <c r="Q38" s="46">
        <v>2</v>
      </c>
      <c r="R38" s="46">
        <v>7</v>
      </c>
      <c r="S38" s="46">
        <v>0</v>
      </c>
      <c r="T38" s="127" t="s">
        <v>72</v>
      </c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25">
      <c r="B39" s="9">
        <v>42124</v>
      </c>
      <c r="C39" s="49" t="s">
        <v>66</v>
      </c>
      <c r="D39" s="47"/>
      <c r="E39" s="46">
        <v>8</v>
      </c>
      <c r="F39" s="10">
        <v>0</v>
      </c>
      <c r="G39" s="11">
        <v>231</v>
      </c>
      <c r="H39" s="4"/>
      <c r="I39" s="5">
        <v>8</v>
      </c>
      <c r="J39" s="6">
        <f>SUM(G$12:G39)</f>
        <v>5448</v>
      </c>
      <c r="K39" s="6">
        <f t="shared" si="17"/>
        <v>-1448</v>
      </c>
      <c r="L39" s="7">
        <f t="shared" si="18"/>
        <v>392</v>
      </c>
      <c r="M39" s="4">
        <f t="shared" si="19"/>
        <v>231</v>
      </c>
      <c r="N39" s="103">
        <f t="shared" si="20"/>
        <v>0.5892857142857143</v>
      </c>
      <c r="O39" s="104"/>
      <c r="P39" s="31"/>
      <c r="Q39" s="46">
        <v>0</v>
      </c>
      <c r="R39" s="46">
        <v>0</v>
      </c>
      <c r="S39" s="46">
        <v>0</v>
      </c>
      <c r="T39" s="105"/>
      <c r="U39" s="106"/>
      <c r="V39" s="106"/>
      <c r="W39" s="10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25">
      <c r="B40" s="9">
        <v>42125</v>
      </c>
      <c r="C40" s="49" t="s">
        <v>66</v>
      </c>
      <c r="D40" s="47"/>
      <c r="E40" s="46">
        <v>8</v>
      </c>
      <c r="F40" s="10">
        <v>0</v>
      </c>
      <c r="G40" s="11">
        <v>206</v>
      </c>
      <c r="H40" s="4"/>
      <c r="I40" s="5">
        <f t="shared" si="16"/>
        <v>10</v>
      </c>
      <c r="J40" s="6">
        <f>SUM(G$12:G40)</f>
        <v>5654</v>
      </c>
      <c r="K40" s="6">
        <f t="shared" si="17"/>
        <v>-1654</v>
      </c>
      <c r="L40" s="7">
        <f t="shared" si="18"/>
        <v>392</v>
      </c>
      <c r="M40" s="4">
        <f t="shared" si="19"/>
        <v>206</v>
      </c>
      <c r="N40" s="103">
        <f t="shared" si="20"/>
        <v>0.52551020408163263</v>
      </c>
      <c r="O40" s="104"/>
      <c r="P40" s="31"/>
      <c r="Q40" s="46">
        <v>2</v>
      </c>
      <c r="R40" s="46">
        <v>7</v>
      </c>
      <c r="S40" s="46">
        <v>0</v>
      </c>
      <c r="T40" s="196" t="s">
        <v>77</v>
      </c>
      <c r="U40" s="197"/>
      <c r="V40" s="197"/>
      <c r="W40" s="198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25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5654</v>
      </c>
      <c r="K41" s="6">
        <f t="shared" si="17"/>
        <v>-1654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05"/>
      <c r="U41" s="106"/>
      <c r="V41" s="106"/>
      <c r="W41" s="10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5654</v>
      </c>
      <c r="K42" s="6">
        <f t="shared" si="11"/>
        <v>-1654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05"/>
      <c r="U42" s="106"/>
      <c r="V42" s="106"/>
      <c r="W42" s="10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5654</v>
      </c>
      <c r="K43" s="6">
        <f t="shared" si="11"/>
        <v>-1654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5654</v>
      </c>
      <c r="K44" s="6">
        <f t="shared" si="11"/>
        <v>-1654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5654</v>
      </c>
      <c r="K45" s="6">
        <f t="shared" si="11"/>
        <v>-1654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5654</v>
      </c>
      <c r="K46" s="6">
        <f t="shared" ref="K46:K49" si="23">E$4-J46</f>
        <v>-1654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5654</v>
      </c>
      <c r="K47" s="6">
        <f t="shared" si="23"/>
        <v>-1654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5654</v>
      </c>
      <c r="K48" s="6">
        <f t="shared" si="23"/>
        <v>-1654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5654</v>
      </c>
      <c r="K49" s="6">
        <f t="shared" si="23"/>
        <v>-1654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5654</v>
      </c>
      <c r="K50" s="6">
        <f t="shared" si="8"/>
        <v>-1654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25">
      <c r="B51" s="108" t="s">
        <v>20</v>
      </c>
      <c r="C51" s="109"/>
      <c r="D51" s="43"/>
      <c r="E51" s="56">
        <f>SUM(E13:E50)</f>
        <v>200.5</v>
      </c>
      <c r="F51" s="56">
        <f>SUM(F13:F50)</f>
        <v>0</v>
      </c>
      <c r="G51" s="56">
        <f>SUM(G13:G50)</f>
        <v>5654</v>
      </c>
      <c r="H51" s="57"/>
      <c r="I51" s="56">
        <f>SUM(I13:I50)</f>
        <v>219</v>
      </c>
      <c r="J51" s="58">
        <f>J50</f>
        <v>5654</v>
      </c>
      <c r="K51" s="58">
        <f>K50</f>
        <v>-1654</v>
      </c>
      <c r="L51" s="59">
        <f>SUM(L13:L50)</f>
        <v>9824.5</v>
      </c>
      <c r="M51" s="57">
        <f>SUM(M13:M50)</f>
        <v>5654</v>
      </c>
      <c r="N51" s="110">
        <f>IF(L51&lt;&gt;0,SUM(M51/L51),"")</f>
        <v>0.57550002544658763</v>
      </c>
      <c r="O51" s="111"/>
      <c r="P51" s="60"/>
      <c r="Q51" s="56">
        <f>SUM(Q13:Q50)</f>
        <v>18.5</v>
      </c>
      <c r="R51" s="59"/>
      <c r="S51" s="59">
        <f>SUM(S13:S50)</f>
        <v>16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 x14ac:dyDescent="0.3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25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25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25">
      <c r="B56" s="89" t="s">
        <v>43</v>
      </c>
      <c r="C56" s="90"/>
      <c r="D56" s="90"/>
      <c r="E56" s="90"/>
      <c r="F56" s="91">
        <f>SUM(S23+S37+S51)</f>
        <v>16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7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7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25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25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6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6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">
      <c r="B59" s="83" t="s">
        <v>47</v>
      </c>
      <c r="C59" s="84"/>
      <c r="D59" s="84"/>
      <c r="E59" s="84"/>
      <c r="F59" s="85">
        <f>J51</f>
        <v>5654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25"/>
    <row r="61" spans="2:46" ht="20.25" customHeight="1" x14ac:dyDescent="0.25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2015-04-14T12:01:04Z</cp:lastPrinted>
  <dcterms:created xsi:type="dcterms:W3CDTF">2014-06-10T19:48:08Z</dcterms:created>
  <dcterms:modified xsi:type="dcterms:W3CDTF">2015-11-24T13:59:08Z</dcterms:modified>
</cp:coreProperties>
</file>