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F32" i="51"/>
  <c r="CH32" i="51" s="1"/>
  <c r="CF33" i="5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15" i="51"/>
  <c r="AE41" i="51"/>
  <c r="BC14" i="51" s="1"/>
  <c r="BF40" i="51" s="1"/>
  <c r="BF41" i="51" s="1"/>
  <c r="CD14" i="51" s="1"/>
  <c r="AH37" i="51"/>
  <c r="AH31" i="51"/>
  <c r="AH23" i="51"/>
  <c r="AH29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5" i="51"/>
  <c r="BF31" i="51"/>
  <c r="BF18" i="51"/>
  <c r="BF32" i="51"/>
  <c r="BF28" i="51" l="1"/>
  <c r="BF27" i="51"/>
  <c r="BF26" i="51"/>
  <c r="BF37" i="51"/>
  <c r="BF23" i="51"/>
  <c r="BF36" i="51"/>
  <c r="BF20" i="51"/>
  <c r="BF35" i="51"/>
  <c r="BF21" i="51"/>
  <c r="BF16" i="51"/>
  <c r="BF34" i="51"/>
  <c r="BF24" i="51"/>
  <c r="BF39" i="51"/>
  <c r="BF29" i="51"/>
  <c r="BF19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25" i="51"/>
  <c r="CD39" i="51"/>
  <c r="CD23" i="51"/>
  <c r="CD34" i="51"/>
  <c r="CD18" i="51"/>
  <c r="CD2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0" i="51" l="1"/>
  <c r="CD36" i="51"/>
  <c r="CD30" i="51"/>
  <c r="CD19" i="51"/>
  <c r="CD35" i="51"/>
  <c r="CD21" i="51"/>
  <c r="CD37" i="51"/>
  <c r="CD28" i="51"/>
  <c r="CD22" i="51"/>
  <c r="CD38" i="51"/>
  <c r="CD27" i="51"/>
  <c r="CA41" i="51"/>
  <c r="D45" i="51" s="1"/>
  <c r="AB45" i="51" s="1"/>
  <c r="CD29" i="51"/>
  <c r="CD16" i="51"/>
  <c r="CD32" i="51"/>
  <c r="CD26" i="51"/>
  <c r="CD15" i="51"/>
  <c r="CD31" i="51"/>
  <c r="CD17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<sst xmlns="http://schemas.openxmlformats.org/spreadsheetml/2006/main" count="310" uniqueCount="92">
  <si>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</si>
  <si>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</si>
  <si>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</si>
  <si>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</si>
  <si>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</si>
  <si>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</si>
  <si>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</si>
  <si>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</si>
  <si>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</si>
  <si>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</si>
  <si>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</si>
  <si>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</si>
  <si>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</si>
  <si>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</si>
  <si>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</si>
  <si>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</si>
  <si>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</si>
  <si>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</si>
  <si>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</si>
  <si>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</si>
  <si>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</si>
  <si>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</si>
  <si>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</si>
  <si>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</si>
  <si>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</si>
  <si>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</si>
  <si>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</si>
  <si>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</si>
  <si>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</si>
  <si>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</si>
  <si>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</si>
  <si>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</si>
  <si>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</si>
  <si>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</si>
  <si>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</si>
  <si>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</si>
  <si>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</si>
  <si>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</si>
  <si>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</si>
  <si>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</si>
  <si>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</si>
  <si>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</si>
  <si>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</si>
  <si>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</si>
  <si>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</si>
  <si>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</si>
  <si>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</si>
  <si>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</si>
  <si>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</si>
  <si>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</si>
  <si>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</si>
  <si>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</si>
  <si>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</si>
  <si>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</si>
  <si>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</si>
  <si>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</si>
  <si>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</si>
  <si>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</si>
  <si>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</si>
  <si>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</si>
  <si>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</si>
  <si>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</si>
  <si>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</si>
  <si>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</si>
  <si>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</si>
  <si>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</si>
  <si>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</si>
  <si>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</si>
  <si>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</si>
  <si>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</si>
  <si>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</si>
  <si>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</si>
  <si>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</si>
  <si>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</si>
  <si>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</si>
  <si>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</si>
  <si>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Standard         S5</t>
  </si>
  <si>
    <t>USE GROUND MATERIAL!</t>
  </si>
  <si>
    <t>PWN2088-H</t>
  </si>
  <si>
    <t>A06061-0012</t>
  </si>
  <si>
    <t>S6</t>
  </si>
  <si>
    <t>AW</t>
  </si>
  <si>
    <t>C3728172</t>
  </si>
  <si>
    <r>
      <t>11/</t>
    </r>
    <r>
      <rPr>
        <sz val="9"/>
        <color indexed="8"/>
        <rFont val="Arial"/>
        <family val="2"/>
      </rPr>
      <t>Fair</t>
    </r>
  </si>
  <si>
    <t>TC</t>
  </si>
  <si>
    <t>Invrtr prob</t>
  </si>
  <si>
    <t>JOB OUT</t>
  </si>
  <si>
    <t>No parts @ mach per RD</t>
  </si>
  <si>
    <t>A</t>
  </si>
  <si>
    <t>YES</t>
  </si>
  <si>
    <t>OK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</si>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</sst>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4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14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20" fillId="0" borderId="20" xfId="0" applyFont="1" applyBorder="1" applyAlignment="1">
      <alignment horizontal="center" wrapText="1"/>
    </xf>
    <xf numFmtId="0" fontId="20" fillId="0" borderId="27" xfId="0" applyFont="1" applyBorder="1" applyAlignment="1">
      <alignment horizontal="center" wrapText="1"/>
    </xf>
    <xf numFmtId="0" fontId="20" fillId="0" borderId="51" xfId="0" applyFont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7" sqref="B1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80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S6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S6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S6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88</v>
      </c>
      <c r="K4" s="4"/>
      <c r="L4" s="82" t="s">
        <v>27</v>
      </c>
      <c r="M4" s="50">
        <v>4.88</v>
      </c>
      <c r="N4" s="357" t="s">
        <v>14</v>
      </c>
      <c r="O4" s="358"/>
      <c r="P4" s="296">
        <f>IF(M6="","",(ROUNDUP((C10*M8/M4/M6),0)*M6))</f>
        <v>12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3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A</v>
      </c>
      <c r="AI4" s="4"/>
      <c r="AJ4" s="82" t="s">
        <v>27</v>
      </c>
      <c r="AK4" s="107">
        <f>IF($M$4="","",$M$4)</f>
        <v>4.88</v>
      </c>
      <c r="AL4" s="357" t="s">
        <v>14</v>
      </c>
      <c r="AM4" s="358"/>
      <c r="AN4" s="296">
        <f>IF($P$4="","",$P$4)</f>
        <v>12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3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A</v>
      </c>
      <c r="BG4" s="4"/>
      <c r="BH4" s="82" t="s">
        <v>27</v>
      </c>
      <c r="BI4" s="107">
        <f>IF($M$4="","",$M$4)</f>
        <v>4.88</v>
      </c>
      <c r="BJ4" s="357" t="s">
        <v>14</v>
      </c>
      <c r="BK4" s="358"/>
      <c r="BL4" s="296">
        <f>IF($P$4="","",$P$4)</f>
        <v>12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3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A</v>
      </c>
      <c r="CE4" s="4"/>
      <c r="CF4" s="82" t="s">
        <v>27</v>
      </c>
      <c r="CG4" s="107">
        <f>IF($M$4="","",$M$4)</f>
        <v>4.88</v>
      </c>
      <c r="CH4" s="357" t="s">
        <v>14</v>
      </c>
      <c r="CI4" s="358"/>
      <c r="CJ4" s="296">
        <f>IF($P$4="","",$P$4)</f>
        <v>12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3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3" t="s">
        <v>78</v>
      </c>
      <c r="D6" s="424"/>
      <c r="E6" s="425"/>
      <c r="F6" s="4"/>
      <c r="G6" s="39"/>
      <c r="H6" s="324" t="s">
        <v>21</v>
      </c>
      <c r="I6" s="325"/>
      <c r="J6" s="130">
        <v>470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-1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1.3333333333333333</v>
      </c>
      <c r="Y6" s="29"/>
      <c r="Z6" s="78" t="s">
        <v>62</v>
      </c>
      <c r="AA6" s="321" t="str">
        <f>IF($C$6="","",$C$6)</f>
        <v>PWN2088-H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470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-1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1.3333333333333333</v>
      </c>
      <c r="AW6" s="29"/>
      <c r="AX6" s="78" t="s">
        <v>62</v>
      </c>
      <c r="AY6" s="321" t="str">
        <f>IF($C$6="","",$C$6)</f>
        <v>PWN2088-H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470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-1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1.3333333333333333</v>
      </c>
      <c r="BU6" s="29"/>
      <c r="BV6" s="78" t="s">
        <v>62</v>
      </c>
      <c r="BW6" s="321" t="str">
        <f>IF($C$6="","",$C$6)</f>
        <v>PWN2088-H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470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-1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1.3333333333333333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6" t="s">
        <v>64</v>
      </c>
      <c r="C8" s="369">
        <v>356487</v>
      </c>
      <c r="D8" s="369"/>
      <c r="E8" s="370"/>
      <c r="F8" s="363">
        <v>358021</v>
      </c>
      <c r="G8" s="364"/>
      <c r="H8" s="292" t="s">
        <v>76</v>
      </c>
      <c r="I8" s="293"/>
      <c r="J8" s="133">
        <v>6.9</v>
      </c>
      <c r="K8" s="28"/>
      <c r="L8" s="82" t="s">
        <v>28</v>
      </c>
      <c r="M8" s="56">
        <v>2.9000000000000001E-2</v>
      </c>
      <c r="N8" s="294" t="s">
        <v>29</v>
      </c>
      <c r="O8" s="295"/>
      <c r="P8" s="296">
        <f>IF(M8="","",M4/M8)</f>
        <v>168.27586206896549</v>
      </c>
      <c r="Q8" s="297"/>
      <c r="R8" s="28"/>
      <c r="S8" s="371" t="s">
        <v>77</v>
      </c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356487</v>
      </c>
      <c r="AB8" s="288"/>
      <c r="AC8" s="289"/>
      <c r="AD8" s="359">
        <f>IF(F8="","",$F$8)</f>
        <v>358021</v>
      </c>
      <c r="AE8" s="360"/>
      <c r="AF8" s="292" t="s">
        <v>48</v>
      </c>
      <c r="AG8" s="293"/>
      <c r="AH8" s="135">
        <f>IF($J$8="","",$J$8)</f>
        <v>6.9</v>
      </c>
      <c r="AI8" s="28"/>
      <c r="AJ8" s="82" t="s">
        <v>28</v>
      </c>
      <c r="AK8" s="108">
        <f>IF($M$8="","",$M$8)</f>
        <v>2.9000000000000001E-2</v>
      </c>
      <c r="AL8" s="294" t="s">
        <v>29</v>
      </c>
      <c r="AM8" s="295"/>
      <c r="AN8" s="296">
        <f>IF($P$8="","",$P$8)</f>
        <v>168.27586206896549</v>
      </c>
      <c r="AO8" s="297"/>
      <c r="AP8" s="28"/>
      <c r="AQ8" s="298" t="str">
        <f>IF($S$8="","",$S$8)</f>
        <v>USE GROUND MATERIAL!</v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356487</v>
      </c>
      <c r="AZ8" s="288"/>
      <c r="BA8" s="289"/>
      <c r="BB8" s="359">
        <f>IF(AD8="","",$F$8)</f>
        <v>358021</v>
      </c>
      <c r="BC8" s="360"/>
      <c r="BD8" s="292" t="s">
        <v>48</v>
      </c>
      <c r="BE8" s="293"/>
      <c r="BF8" s="135">
        <f>IF($J$8="","",$J$8)</f>
        <v>6.9</v>
      </c>
      <c r="BG8" s="28"/>
      <c r="BH8" s="82" t="s">
        <v>28</v>
      </c>
      <c r="BI8" s="108">
        <f>IF($M$8="","",$M$8)</f>
        <v>2.9000000000000001E-2</v>
      </c>
      <c r="BJ8" s="294" t="s">
        <v>29</v>
      </c>
      <c r="BK8" s="295"/>
      <c r="BL8" s="296">
        <f>IF($P$8="","",$P$8)</f>
        <v>168.27586206896549</v>
      </c>
      <c r="BM8" s="297"/>
      <c r="BN8" s="28"/>
      <c r="BO8" s="298" t="str">
        <f>IF($S$8="","",$S$8)</f>
        <v>USE GROUND MATERIAL!</v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356487</v>
      </c>
      <c r="BX8" s="288"/>
      <c r="BY8" s="289"/>
      <c r="BZ8" s="290">
        <f>IF(BB8="","",$F$8)</f>
        <v>358021</v>
      </c>
      <c r="CA8" s="291"/>
      <c r="CB8" s="292" t="s">
        <v>48</v>
      </c>
      <c r="CC8" s="293"/>
      <c r="CD8" s="135">
        <f>IF($J$8="","",$J$8)</f>
        <v>6.9</v>
      </c>
      <c r="CE8" s="28"/>
      <c r="CF8" s="82" t="s">
        <v>28</v>
      </c>
      <c r="CG8" s="108">
        <f>IF($M$8="","",$M$8)</f>
        <v>2.9000000000000001E-2</v>
      </c>
      <c r="CH8" s="294" t="s">
        <v>29</v>
      </c>
      <c r="CI8" s="295"/>
      <c r="CJ8" s="296">
        <f>IF($P$8="","",$P$8)</f>
        <v>168.27586206896549</v>
      </c>
      <c r="CK8" s="297"/>
      <c r="CL8" s="28"/>
      <c r="CM8" s="298" t="str">
        <f>IF($S$8="","",$S$8)</f>
        <v>USE GROUND MATERIAL!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7" t="s">
        <v>63</v>
      </c>
      <c r="C10" s="416">
        <v>2000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79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2000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A06061-0012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2000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A06061-0012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2000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A06061-0012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2000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5.6</v>
      </c>
      <c r="AD14" s="118">
        <f t="shared" ref="AD14:AI14" si="0">F41</f>
        <v>3</v>
      </c>
      <c r="AE14" s="119">
        <f t="shared" si="0"/>
        <v>2075</v>
      </c>
      <c r="AF14" s="120">
        <f>H41</f>
        <v>12.330942622950822</v>
      </c>
      <c r="AG14" s="118">
        <f t="shared" si="0"/>
        <v>6.1</v>
      </c>
      <c r="AH14" s="119">
        <f t="shared" si="0"/>
        <v>2075</v>
      </c>
      <c r="AI14" s="119">
        <f t="shared" si="0"/>
        <v>-75</v>
      </c>
      <c r="AJ14" s="121">
        <f>L41</f>
        <v>2632</v>
      </c>
      <c r="AK14" s="64"/>
      <c r="AL14" s="264"/>
      <c r="AM14" s="265"/>
      <c r="AN14" s="266"/>
      <c r="AO14" s="267"/>
      <c r="AP14" s="268"/>
      <c r="AQ14" s="124">
        <f>S41</f>
        <v>0.5</v>
      </c>
      <c r="AR14" s="63"/>
      <c r="AS14" s="121">
        <f>U41</f>
        <v>75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5.6</v>
      </c>
      <c r="BB14" s="118">
        <f t="shared" ref="BB14" si="1">AD41</f>
        <v>3</v>
      </c>
      <c r="BC14" s="119">
        <f t="shared" ref="BC14" si="2">AE41</f>
        <v>2075</v>
      </c>
      <c r="BD14" s="120">
        <f>AF41</f>
        <v>12.330942622950822</v>
      </c>
      <c r="BE14" s="118">
        <f t="shared" ref="BE14" si="3">AG41</f>
        <v>6.1</v>
      </c>
      <c r="BF14" s="119">
        <f t="shared" ref="BF14" si="4">AH41</f>
        <v>2075</v>
      </c>
      <c r="BG14" s="119">
        <f t="shared" ref="BG14" si="5">AI41</f>
        <v>-75</v>
      </c>
      <c r="BH14" s="121">
        <f>AJ41</f>
        <v>2632</v>
      </c>
      <c r="BI14" s="64"/>
      <c r="BJ14" s="264"/>
      <c r="BK14" s="265"/>
      <c r="BL14" s="266"/>
      <c r="BM14" s="267"/>
      <c r="BN14" s="268"/>
      <c r="BO14" s="124">
        <f>AQ41</f>
        <v>0.5</v>
      </c>
      <c r="BP14" s="63"/>
      <c r="BQ14" s="121">
        <f>AS41</f>
        <v>75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5.6</v>
      </c>
      <c r="BZ14" s="118">
        <f t="shared" ref="BZ14" si="6">BB41</f>
        <v>3</v>
      </c>
      <c r="CA14" s="119">
        <f t="shared" ref="CA14" si="7">BC41</f>
        <v>2075</v>
      </c>
      <c r="CB14" s="120">
        <f>BD41</f>
        <v>12.330942622950822</v>
      </c>
      <c r="CC14" s="118">
        <f t="shared" ref="CC14" si="8">BE41</f>
        <v>6.1</v>
      </c>
      <c r="CD14" s="119">
        <f t="shared" ref="CD14" si="9">BF41</f>
        <v>2075</v>
      </c>
      <c r="CE14" s="119">
        <f t="shared" ref="CE14" si="10">BG41</f>
        <v>-75</v>
      </c>
      <c r="CF14" s="121">
        <f>BH41</f>
        <v>2632</v>
      </c>
      <c r="CG14" s="64"/>
      <c r="CH14" s="264"/>
      <c r="CI14" s="265"/>
      <c r="CJ14" s="266"/>
      <c r="CK14" s="267"/>
      <c r="CL14" s="268"/>
      <c r="CM14" s="124">
        <f>BO41</f>
        <v>0.5</v>
      </c>
      <c r="CN14" s="63"/>
      <c r="CO14" s="121">
        <f>BQ41</f>
        <v>75</v>
      </c>
      <c r="CP14" s="269" t="s">
        <v>45</v>
      </c>
      <c r="CQ14" s="270"/>
      <c r="CR14" s="270"/>
      <c r="CS14" s="271"/>
    </row>
    <row r="15" spans="2:97" ht="15" customHeight="1" x14ac:dyDescent="0.2">
      <c r="B15" s="137">
        <v>41990</v>
      </c>
      <c r="C15" s="162" t="s">
        <v>81</v>
      </c>
      <c r="D15" s="138">
        <v>3174</v>
      </c>
      <c r="E15" s="138">
        <v>2.1</v>
      </c>
      <c r="F15" s="141">
        <v>3</v>
      </c>
      <c r="G15" s="142">
        <v>1035</v>
      </c>
      <c r="H15" s="98">
        <f>IF(G15="","",(IF($P$8=0,"",(G15/$M$6)/$P$8)))</f>
        <v>6.1506147540983616</v>
      </c>
      <c r="I15" s="99">
        <f>IF(G15="","",(SUM(E15+F15+S15)))</f>
        <v>5.6</v>
      </c>
      <c r="J15" s="100">
        <f>SUM(G$14:G15)</f>
        <v>1035</v>
      </c>
      <c r="K15" s="100">
        <f t="shared" ref="K15:K40" si="11">C$10-J15</f>
        <v>965</v>
      </c>
      <c r="L15" s="101">
        <f>IF(G15="",0,$J$6*(I15-F15-S15))</f>
        <v>986.99999999999989</v>
      </c>
      <c r="M15" s="102">
        <f>G15</f>
        <v>1035</v>
      </c>
      <c r="N15" s="240">
        <f>IF(L15=0,"",(M15/L15))</f>
        <v>1.048632218844985</v>
      </c>
      <c r="O15" s="241"/>
      <c r="P15" s="432" t="s">
        <v>82</v>
      </c>
      <c r="Q15" s="433"/>
      <c r="R15" s="434"/>
      <c r="S15" s="145">
        <v>0.5</v>
      </c>
      <c r="T15" s="147">
        <v>4</v>
      </c>
      <c r="U15" s="147">
        <v>75</v>
      </c>
      <c r="V15" s="435" t="s">
        <v>83</v>
      </c>
      <c r="W15" s="436"/>
      <c r="X15" s="436"/>
      <c r="Y15" s="437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2075</v>
      </c>
      <c r="AI15" s="100">
        <f>C$10-AH15</f>
        <v>-75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2075</v>
      </c>
      <c r="BG15" s="100">
        <f>$C$10-BF15</f>
        <v>-75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2075</v>
      </c>
      <c r="CE15" s="100">
        <f>$C$10-CD15</f>
        <v>-75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7">
        <v>41991</v>
      </c>
      <c r="C16" s="162" t="s">
        <v>84</v>
      </c>
      <c r="D16" s="138">
        <v>3529</v>
      </c>
      <c r="E16" s="138">
        <v>3.5</v>
      </c>
      <c r="F16" s="140">
        <v>0</v>
      </c>
      <c r="G16" s="142">
        <v>1040</v>
      </c>
      <c r="H16" s="98">
        <f t="shared" ref="H16:H40" si="12">IF(G16="","",(IF($P$8=0,"",(G16/$M$6)/$P$8)))</f>
        <v>6.1803278688524594</v>
      </c>
      <c r="I16" s="99">
        <f t="shared" ref="I16:I40" si="13">IF(G16="","",(SUM(E16+F16+S16)))</f>
        <v>3.5</v>
      </c>
      <c r="J16" s="100">
        <f>SUM(G$14:G16)</f>
        <v>2075</v>
      </c>
      <c r="K16" s="100">
        <f>C$10-J16</f>
        <v>-75</v>
      </c>
      <c r="L16" s="101">
        <f t="shared" ref="L16:L40" si="14">IF(G16="",0,$J$6*(I16-F16-S16))</f>
        <v>1645</v>
      </c>
      <c r="M16" s="102">
        <f t="shared" ref="M16:M40" si="15">G16</f>
        <v>1040</v>
      </c>
      <c r="N16" s="240">
        <f t="shared" ref="N16:N40" si="16">IF(L16=0,"",(M16/L16))</f>
        <v>0.63221884498480241</v>
      </c>
      <c r="O16" s="241"/>
      <c r="P16" s="432"/>
      <c r="Q16" s="433"/>
      <c r="R16" s="434"/>
      <c r="S16" s="145">
        <v>0</v>
      </c>
      <c r="T16" s="147">
        <v>0</v>
      </c>
      <c r="U16" s="147">
        <v>0</v>
      </c>
      <c r="V16" s="408" t="s">
        <v>85</v>
      </c>
      <c r="W16" s="409"/>
      <c r="X16" s="409"/>
      <c r="Y16" s="410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2075</v>
      </c>
      <c r="AI16" s="100">
        <f t="shared" ref="AI16:AI40" si="19">C$10-AH16</f>
        <v>-75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2075</v>
      </c>
      <c r="BG16" s="100">
        <f t="shared" ref="BG16:BG40" si="25">$C$10-BF16</f>
        <v>-75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2075</v>
      </c>
      <c r="CE16" s="100">
        <f t="shared" ref="CE16:CE40" si="31">$C$10-CD16</f>
        <v>-75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7"/>
      <c r="C17" s="138"/>
      <c r="D17" s="138"/>
      <c r="E17" s="138"/>
      <c r="F17" s="140"/>
      <c r="G17" s="142"/>
      <c r="H17" s="98" t="str">
        <f t="shared" si="12"/>
        <v/>
      </c>
      <c r="I17" s="99" t="str">
        <f t="shared" si="13"/>
        <v/>
      </c>
      <c r="J17" s="100">
        <f>SUM(G$14:G17)</f>
        <v>2075</v>
      </c>
      <c r="K17" s="100">
        <f t="shared" si="11"/>
        <v>-75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5"/>
      <c r="T17" s="147"/>
      <c r="U17" s="147"/>
      <c r="V17" s="435" t="s">
        <v>86</v>
      </c>
      <c r="W17" s="436"/>
      <c r="X17" s="436"/>
      <c r="Y17" s="437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2075</v>
      </c>
      <c r="AI17" s="100">
        <f t="shared" si="19"/>
        <v>-75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2075</v>
      </c>
      <c r="BG17" s="100">
        <f t="shared" si="25"/>
        <v>-75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2075</v>
      </c>
      <c r="CE17" s="100">
        <f t="shared" si="31"/>
        <v>-75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2075</v>
      </c>
      <c r="K18" s="100">
        <f t="shared" si="11"/>
        <v>-75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5"/>
      <c r="T18" s="147"/>
      <c r="U18" s="147"/>
      <c r="V18" s="408" t="s">
        <v>87</v>
      </c>
      <c r="W18" s="409"/>
      <c r="X18" s="409"/>
      <c r="Y18" s="41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2075</v>
      </c>
      <c r="AI18" s="100">
        <f t="shared" si="19"/>
        <v>-75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2075</v>
      </c>
      <c r="BG18" s="100">
        <f t="shared" si="25"/>
        <v>-75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2075</v>
      </c>
      <c r="CE18" s="100">
        <f t="shared" si="31"/>
        <v>-75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2075</v>
      </c>
      <c r="K19" s="100">
        <f t="shared" si="11"/>
        <v>-75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/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2075</v>
      </c>
      <c r="AI19" s="100">
        <f t="shared" si="19"/>
        <v>-75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2075</v>
      </c>
      <c r="BG19" s="100">
        <f t="shared" si="25"/>
        <v>-75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2075</v>
      </c>
      <c r="CE19" s="100">
        <f t="shared" si="31"/>
        <v>-75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2075</v>
      </c>
      <c r="K20" s="100">
        <f t="shared" si="11"/>
        <v>-75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2075</v>
      </c>
      <c r="AI20" s="100">
        <f t="shared" si="19"/>
        <v>-75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2075</v>
      </c>
      <c r="BG20" s="100">
        <f t="shared" si="25"/>
        <v>-75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2075</v>
      </c>
      <c r="CE20" s="100">
        <f t="shared" si="31"/>
        <v>-75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2075</v>
      </c>
      <c r="K21" s="100">
        <f t="shared" si="11"/>
        <v>-75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2075</v>
      </c>
      <c r="AI21" s="100">
        <f t="shared" si="19"/>
        <v>-75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2075</v>
      </c>
      <c r="BG21" s="100">
        <f t="shared" si="25"/>
        <v>-75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2075</v>
      </c>
      <c r="CE21" s="100">
        <f t="shared" si="31"/>
        <v>-75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2075</v>
      </c>
      <c r="K22" s="100">
        <f t="shared" si="11"/>
        <v>-75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2075</v>
      </c>
      <c r="AI22" s="100">
        <f t="shared" si="19"/>
        <v>-75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2075</v>
      </c>
      <c r="BG22" s="100">
        <f t="shared" si="25"/>
        <v>-75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2075</v>
      </c>
      <c r="CE22" s="100">
        <f t="shared" si="31"/>
        <v>-75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2075</v>
      </c>
      <c r="K23" s="100">
        <f t="shared" si="11"/>
        <v>-75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2075</v>
      </c>
      <c r="AI23" s="100">
        <f t="shared" si="19"/>
        <v>-75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2075</v>
      </c>
      <c r="BG23" s="100">
        <f t="shared" si="25"/>
        <v>-75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2075</v>
      </c>
      <c r="CE23" s="100">
        <f t="shared" si="31"/>
        <v>-75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2075</v>
      </c>
      <c r="K24" s="100">
        <f t="shared" si="11"/>
        <v>-75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2075</v>
      </c>
      <c r="AI24" s="100">
        <f t="shared" si="19"/>
        <v>-75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2075</v>
      </c>
      <c r="BG24" s="100">
        <f t="shared" si="25"/>
        <v>-75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2075</v>
      </c>
      <c r="CE24" s="100">
        <f t="shared" si="31"/>
        <v>-75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2075</v>
      </c>
      <c r="K25" s="100">
        <f t="shared" si="11"/>
        <v>-75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2075</v>
      </c>
      <c r="AI25" s="100">
        <f t="shared" si="19"/>
        <v>-75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2075</v>
      </c>
      <c r="BG25" s="100">
        <f t="shared" si="25"/>
        <v>-75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2075</v>
      </c>
      <c r="CE25" s="100">
        <f t="shared" si="31"/>
        <v>-75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2075</v>
      </c>
      <c r="K26" s="100">
        <f t="shared" si="11"/>
        <v>-75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2075</v>
      </c>
      <c r="AI26" s="100">
        <f t="shared" si="19"/>
        <v>-75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2075</v>
      </c>
      <c r="BG26" s="100">
        <f t="shared" si="25"/>
        <v>-75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2075</v>
      </c>
      <c r="CE26" s="100">
        <f t="shared" si="31"/>
        <v>-75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2075</v>
      </c>
      <c r="K27" s="100">
        <f t="shared" si="11"/>
        <v>-75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2075</v>
      </c>
      <c r="AI27" s="100">
        <f t="shared" si="19"/>
        <v>-75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2075</v>
      </c>
      <c r="BG27" s="100">
        <f t="shared" si="25"/>
        <v>-75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2075</v>
      </c>
      <c r="CE27" s="100">
        <f t="shared" si="31"/>
        <v>-75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2075</v>
      </c>
      <c r="K28" s="100">
        <f t="shared" si="11"/>
        <v>-75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2075</v>
      </c>
      <c r="AI28" s="100">
        <f t="shared" si="19"/>
        <v>-75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2075</v>
      </c>
      <c r="BG28" s="100">
        <f t="shared" si="25"/>
        <v>-75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2075</v>
      </c>
      <c r="CE28" s="100">
        <f t="shared" si="31"/>
        <v>-75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2075</v>
      </c>
      <c r="K29" s="100">
        <f t="shared" si="11"/>
        <v>-75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2075</v>
      </c>
      <c r="AI29" s="100">
        <f t="shared" si="19"/>
        <v>-75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2075</v>
      </c>
      <c r="BG29" s="100">
        <f t="shared" si="25"/>
        <v>-75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2075</v>
      </c>
      <c r="CE29" s="100">
        <f t="shared" si="31"/>
        <v>-75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2075</v>
      </c>
      <c r="K30" s="100">
        <f t="shared" si="11"/>
        <v>-75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2075</v>
      </c>
      <c r="AI30" s="100">
        <f t="shared" si="19"/>
        <v>-75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2075</v>
      </c>
      <c r="BG30" s="100">
        <f t="shared" si="25"/>
        <v>-75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2075</v>
      </c>
      <c r="CE30" s="100">
        <f t="shared" si="31"/>
        <v>-75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2075</v>
      </c>
      <c r="K31" s="100">
        <f t="shared" si="11"/>
        <v>-75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2075</v>
      </c>
      <c r="AI31" s="100">
        <f t="shared" si="19"/>
        <v>-75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2075</v>
      </c>
      <c r="BG31" s="100">
        <f t="shared" si="25"/>
        <v>-75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2075</v>
      </c>
      <c r="CE31" s="100">
        <f t="shared" si="31"/>
        <v>-75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2075</v>
      </c>
      <c r="K32" s="100">
        <f t="shared" si="11"/>
        <v>-75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2075</v>
      </c>
      <c r="AI32" s="100">
        <f t="shared" si="19"/>
        <v>-75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2075</v>
      </c>
      <c r="BG32" s="100">
        <f t="shared" si="25"/>
        <v>-75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2075</v>
      </c>
      <c r="CE32" s="100">
        <f t="shared" si="31"/>
        <v>-75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2075</v>
      </c>
      <c r="K33" s="100">
        <f t="shared" si="11"/>
        <v>-75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2075</v>
      </c>
      <c r="AI33" s="100">
        <f t="shared" si="19"/>
        <v>-75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2075</v>
      </c>
      <c r="BG33" s="100">
        <f t="shared" si="25"/>
        <v>-75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2075</v>
      </c>
      <c r="CE33" s="100">
        <f t="shared" si="31"/>
        <v>-75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2075</v>
      </c>
      <c r="K34" s="100">
        <f t="shared" si="11"/>
        <v>-75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2075</v>
      </c>
      <c r="AI34" s="100">
        <f t="shared" si="19"/>
        <v>-75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2075</v>
      </c>
      <c r="BG34" s="100">
        <f t="shared" si="25"/>
        <v>-75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2075</v>
      </c>
      <c r="CE34" s="100">
        <f t="shared" si="31"/>
        <v>-75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2075</v>
      </c>
      <c r="K35" s="100">
        <f t="shared" si="11"/>
        <v>-75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2075</v>
      </c>
      <c r="AI35" s="100">
        <f t="shared" si="19"/>
        <v>-75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2075</v>
      </c>
      <c r="BG35" s="100">
        <f t="shared" si="25"/>
        <v>-75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2075</v>
      </c>
      <c r="CE35" s="100">
        <f t="shared" si="31"/>
        <v>-75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2075</v>
      </c>
      <c r="K36" s="100">
        <f t="shared" si="11"/>
        <v>-75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2075</v>
      </c>
      <c r="AI36" s="100">
        <f t="shared" si="19"/>
        <v>-75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2075</v>
      </c>
      <c r="BG36" s="100">
        <f t="shared" si="25"/>
        <v>-75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2075</v>
      </c>
      <c r="CE36" s="100">
        <f t="shared" si="31"/>
        <v>-75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2075</v>
      </c>
      <c r="K37" s="100">
        <f t="shared" si="11"/>
        <v>-75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2075</v>
      </c>
      <c r="AI37" s="100">
        <f t="shared" si="19"/>
        <v>-75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2075</v>
      </c>
      <c r="BG37" s="100">
        <f t="shared" si="25"/>
        <v>-75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2075</v>
      </c>
      <c r="CE37" s="100">
        <f t="shared" si="31"/>
        <v>-75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2075</v>
      </c>
      <c r="K38" s="100">
        <f t="shared" si="11"/>
        <v>-75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2075</v>
      </c>
      <c r="AI38" s="100">
        <f t="shared" si="19"/>
        <v>-75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2075</v>
      </c>
      <c r="BG38" s="100">
        <f t="shared" si="25"/>
        <v>-75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2075</v>
      </c>
      <c r="CE38" s="100">
        <f t="shared" si="31"/>
        <v>-75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2075</v>
      </c>
      <c r="K39" s="100">
        <f t="shared" si="11"/>
        <v>-75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2075</v>
      </c>
      <c r="AI39" s="100">
        <f t="shared" si="19"/>
        <v>-75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2075</v>
      </c>
      <c r="BG39" s="100">
        <f t="shared" si="25"/>
        <v>-75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2075</v>
      </c>
      <c r="CE39" s="100">
        <f t="shared" si="31"/>
        <v>-75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2075</v>
      </c>
      <c r="K40" s="100">
        <f t="shared" si="11"/>
        <v>-75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2075</v>
      </c>
      <c r="AI40" s="100">
        <f t="shared" si="19"/>
        <v>-75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2075</v>
      </c>
      <c r="BG40" s="100">
        <f t="shared" si="25"/>
        <v>-75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2075</v>
      </c>
      <c r="CE40" s="100">
        <f t="shared" si="31"/>
        <v>-75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4">
        <f>SUM(E15:E40)</f>
        <v>5.6</v>
      </c>
      <c r="F41" s="114">
        <f>SUM(F15:F40)</f>
        <v>3</v>
      </c>
      <c r="G41" s="115">
        <f>SUM(G15:G40)</f>
        <v>2075</v>
      </c>
      <c r="H41" s="116">
        <f>SUM(H15:H40)</f>
        <v>12.330942622950822</v>
      </c>
      <c r="I41" s="114">
        <f>IF(X4="",0,(SUM(I15:I40)-X4))</f>
        <v>6.1</v>
      </c>
      <c r="J41" s="115">
        <f>J40</f>
        <v>2075</v>
      </c>
      <c r="K41" s="115">
        <f>K40</f>
        <v>-75</v>
      </c>
      <c r="L41" s="114">
        <f>SUM(L15:L40)</f>
        <v>2632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0.5</v>
      </c>
      <c r="T41" s="111"/>
      <c r="U41" s="123">
        <f>SUM(U15:U40)</f>
        <v>75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5.6</v>
      </c>
      <c r="AD41" s="114">
        <f>SUM(AD14:AD40)</f>
        <v>3</v>
      </c>
      <c r="AE41" s="115">
        <f>SUM(AE14:AE40)</f>
        <v>2075</v>
      </c>
      <c r="AF41" s="116">
        <f>SUM(AF14:AF40)</f>
        <v>12.330942622950822</v>
      </c>
      <c r="AG41" s="114">
        <f>SUM(AG14:AG40)</f>
        <v>6.1</v>
      </c>
      <c r="AH41" s="115">
        <f>AH40</f>
        <v>2075</v>
      </c>
      <c r="AI41" s="115">
        <f>AI40</f>
        <v>-75</v>
      </c>
      <c r="AJ41" s="114">
        <f>SUM(AJ14:AJ40)</f>
        <v>2632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0.5</v>
      </c>
      <c r="AR41" s="68"/>
      <c r="AS41" s="125">
        <f>SUM(AS14:AS40)</f>
        <v>75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5.6</v>
      </c>
      <c r="BB41" s="114">
        <f>SUM(BB14:BB40)</f>
        <v>3</v>
      </c>
      <c r="BC41" s="115">
        <f>SUM(BC14:BC40)</f>
        <v>2075</v>
      </c>
      <c r="BD41" s="116">
        <f>SUM(BD14:BD40)</f>
        <v>12.330942622950822</v>
      </c>
      <c r="BE41" s="114">
        <f>SUM(BE14:BE40)</f>
        <v>6.1</v>
      </c>
      <c r="BF41" s="115">
        <f>BF40</f>
        <v>2075</v>
      </c>
      <c r="BG41" s="115">
        <f>BG40</f>
        <v>-75</v>
      </c>
      <c r="BH41" s="114">
        <f>SUM(BH14:BH40)</f>
        <v>2632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0.5</v>
      </c>
      <c r="BP41" s="114"/>
      <c r="BQ41" s="125">
        <f>SUM(BQ14:BQ40)</f>
        <v>75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5.6</v>
      </c>
      <c r="BZ41" s="114">
        <f>SUM(BZ14:BZ40)</f>
        <v>3</v>
      </c>
      <c r="CA41" s="115">
        <f>SUM(CA14:CA40)</f>
        <v>2075</v>
      </c>
      <c r="CB41" s="116">
        <f>SUM(CB14:CB40)</f>
        <v>12.330942622950822</v>
      </c>
      <c r="CC41" s="114">
        <f>SUM(CC14:CC40)</f>
        <v>6.1</v>
      </c>
      <c r="CD41" s="115">
        <f>CD40</f>
        <v>2075</v>
      </c>
      <c r="CE41" s="115">
        <f>CE40</f>
        <v>-75</v>
      </c>
      <c r="CF41" s="114">
        <f>SUM(CF14:CF40)</f>
        <v>2632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0.5</v>
      </c>
      <c r="CN41" s="114"/>
      <c r="CO41" s="125">
        <f>SUM(CO14:CO40)</f>
        <v>75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90">
        <f>IF(CF41=0,"",CF41)</f>
        <v>2632</v>
      </c>
      <c r="E43" s="170" t="s">
        <v>58</v>
      </c>
      <c r="F43" s="170"/>
      <c r="G43" s="171"/>
      <c r="H43" s="79">
        <v>2000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2632</v>
      </c>
      <c r="AC43" s="170" t="s">
        <v>58</v>
      </c>
      <c r="AD43" s="170"/>
      <c r="AE43" s="171"/>
      <c r="AF43" s="132">
        <f>IF($H$43="","",$H$43)</f>
        <v>2000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2632</v>
      </c>
      <c r="BA43" s="170" t="s">
        <v>58</v>
      </c>
      <c r="BB43" s="170"/>
      <c r="BC43" s="171"/>
      <c r="BD43" s="132">
        <f>IF($H$43="","",$H$43)</f>
        <v>2000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2632</v>
      </c>
      <c r="BY43" s="170" t="s">
        <v>58</v>
      </c>
      <c r="BZ43" s="170"/>
      <c r="CA43" s="171"/>
      <c r="CB43" s="132">
        <f>IF($H$43="","",$H$43)</f>
        <v>2000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1">
        <f>IF(D43="","",(D45/D43))</f>
        <v>0.78837386018237077</v>
      </c>
      <c r="E44" s="163" t="s">
        <v>54</v>
      </c>
      <c r="F44" s="163"/>
      <c r="G44" s="164"/>
      <c r="H44" s="92">
        <f>IF(CO41=0,"",CO41)</f>
        <v>75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0.78837386018237077</v>
      </c>
      <c r="AC44" s="163" t="s">
        <v>54</v>
      </c>
      <c r="AD44" s="163"/>
      <c r="AE44" s="164"/>
      <c r="AF44" s="92">
        <f>IF($H$44="","",$H$44)</f>
        <v>75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0.78837386018237077</v>
      </c>
      <c r="BA44" s="163" t="s">
        <v>54</v>
      </c>
      <c r="BB44" s="163"/>
      <c r="BC44" s="164"/>
      <c r="BD44" s="92">
        <f>IF($H$44="","",$H$44)</f>
        <v>75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0.78837386018237077</v>
      </c>
      <c r="BY44" s="163" t="s">
        <v>54</v>
      </c>
      <c r="BZ44" s="163"/>
      <c r="CA44" s="164"/>
      <c r="CB44" s="92">
        <f>IF($H$44="","",$H$44)</f>
        <v>75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2">
        <f>IF(CA41=0,"",CA41)</f>
        <v>2075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</v>
      </c>
      <c r="M45" s="384">
        <v>41990</v>
      </c>
      <c r="N45" s="385"/>
      <c r="O45" s="411">
        <v>0.80555555555555547</v>
      </c>
      <c r="P45" s="412"/>
      <c r="Q45" s="396" t="s">
        <v>89</v>
      </c>
      <c r="R45" s="397"/>
      <c r="S45" s="396" t="s">
        <v>90</v>
      </c>
      <c r="T45" s="397"/>
      <c r="U45" s="396" t="s">
        <v>91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2075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</v>
      </c>
      <c r="AK45" s="211">
        <f>IF($M$45="","",$M$45)</f>
        <v>41990</v>
      </c>
      <c r="AL45" s="212"/>
      <c r="AM45" s="186">
        <f>IF($O$45="","",$O$45)</f>
        <v>0.80555555555555547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2075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</v>
      </c>
      <c r="BI45" s="211">
        <f>IF($M$45="","",$M$45)</f>
        <v>41990</v>
      </c>
      <c r="BJ45" s="212"/>
      <c r="BK45" s="186">
        <f>IF($O$45="","",$O$45)</f>
        <v>0.80555555555555547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2075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41990</v>
      </c>
      <c r="CH45" s="212"/>
      <c r="CI45" s="186">
        <f>IF($O$45="","",$O$45)</f>
        <v>0.80555555555555547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0</v>
      </c>
      <c r="I46" s="71">
        <v>4</v>
      </c>
      <c r="J46" s="193" t="s">
        <v>37</v>
      </c>
      <c r="K46" s="194"/>
      <c r="L46" s="96">
        <f>$CF$46</f>
        <v>0.5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0</v>
      </c>
      <c r="AG46" s="71">
        <v>4</v>
      </c>
      <c r="AH46" s="193" t="s">
        <v>37</v>
      </c>
      <c r="AI46" s="194"/>
      <c r="AJ46" s="96">
        <f>$CF$46</f>
        <v>0.5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0</v>
      </c>
      <c r="BE46" s="71">
        <v>4</v>
      </c>
      <c r="BF46" s="193" t="s">
        <v>37</v>
      </c>
      <c r="BG46" s="194"/>
      <c r="BH46" s="96">
        <f>$CF$46</f>
        <v>0.5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0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0.5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0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0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0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0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2015-01-08T15:25:59Z</dcterms:modified>
</cp:coreProperties>
</file>