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21" i="51" l="1"/>
  <c r="AL20" i="51"/>
  <c r="L39" i="51"/>
  <c r="N39" i="51" s="1"/>
  <c r="N35" i="51"/>
  <c r="AE41" i="51"/>
  <c r="BC14" i="51" s="1"/>
  <c r="BF40" i="51" s="1"/>
  <c r="BF41" i="51" s="1"/>
  <c r="CD14" i="51" s="1"/>
  <c r="AH29" i="51"/>
  <c r="AH23" i="51"/>
  <c r="AH21" i="51"/>
  <c r="AH37" i="51"/>
  <c r="AH3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 l="1"/>
  <c r="BF20" i="51"/>
  <c r="BF28" i="51"/>
  <c r="BF15" i="51"/>
  <c r="BF36" i="51"/>
  <c r="BF31" i="51"/>
  <c r="BF39" i="51"/>
  <c r="BF38" i="51"/>
  <c r="BF22" i="51"/>
  <c r="BC41" i="51"/>
  <c r="CA14" i="51" s="1"/>
  <c r="CD40" i="51" s="1"/>
  <c r="BF33" i="51"/>
  <c r="BF25" i="51"/>
  <c r="BF17" i="51"/>
  <c r="BF32" i="51"/>
  <c r="BF24" i="51"/>
  <c r="BF16" i="51"/>
  <c r="BF35" i="51"/>
  <c r="BF27" i="51"/>
  <c r="BF19" i="51"/>
  <c r="BF30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26" i="51"/>
  <c r="CD23" i="51"/>
  <c r="CD19" i="51"/>
  <c r="CD32" i="51"/>
  <c r="CA41" i="51"/>
  <c r="D45" i="51" s="1"/>
  <c r="BX45" i="51" s="1"/>
  <c r="CD30" i="51"/>
  <c r="CD21" i="51"/>
  <c r="CD20" i="51"/>
  <c r="CD15" i="51"/>
  <c r="CD16" i="51"/>
  <c r="CD36" i="51"/>
  <c r="CD34" i="51"/>
  <c r="CD31" i="51"/>
  <c r="CD29" i="51"/>
  <c r="CD18" i="51"/>
  <c r="CD35" i="51"/>
  <c r="CD33" i="51"/>
  <c r="CD28" i="51"/>
  <c r="CD22" i="51"/>
  <c r="CD38" i="51"/>
  <c r="CD27" i="51"/>
  <c r="CD17" i="51"/>
  <c r="CD37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<sst xmlns="http://schemas.openxmlformats.org/spreadsheetml/2006/main" count="356" uniqueCount="122">
  <si>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</si>
  <si>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</si>
  <si>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</si>
  <si>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</si>
  <si>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</si>
  <si>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</si>
  <si>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</si>
  <si>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</si>
  <si>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</si>
  <si>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</si>
  <si>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</si>
  <si>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</si>
  <si>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</si>
  <si>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</si>
  <si>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</si>
  <si>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</si>
  <si>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</si>
  <si>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</si>
  <si>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</si>
  <si>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</si>
  <si>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</si>
  <si>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</si>
  <si>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</si>
  <si>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</si>
  <si>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</si>
  <si>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</si>
  <si>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</si>
  <si>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</si>
  <si>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</si>
  <si>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</si>
  <si>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</si>
  <si>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</si>
  <si>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</si>
  <si>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</si>
  <si>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</si>
  <si>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</si>
  <si>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</si>
  <si>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</si>
  <si>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</si>
  <si>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</si>
  <si>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</si>
  <si>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</si>
  <si>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</si>
  <si>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</si>
  <si>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</si>
  <si>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</si>
  <si>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</si>
  <si>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</si>
  <si>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</si>
  <si>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</si>
  <si>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</si>
  <si>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</si>
  <si>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</si>
  <si>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</si>
  <si>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</si>
  <si>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</si>
  <si>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</si>
  <si>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</si>
  <si>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</si>
  <si>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</si>
  <si>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</si>
  <si>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</si>
  <si>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</si>
  <si>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</si>
  <si>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</si>
  <si>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</si>
  <si>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</si>
  <si>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</si>
  <si>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</si>
  <si>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</si>
  <si>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</si>
  <si>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</si>
  <si>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</si>
  <si>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</si>
  <si>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</si>
  <si>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</si>
  <si>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143003-02-C</t>
  </si>
  <si>
    <t>A01132-0052</t>
  </si>
  <si>
    <t>Standard       L2</t>
  </si>
  <si>
    <t>PARTS IN PR * PLEASE ADVISE</t>
  </si>
  <si>
    <t>L2</t>
  </si>
  <si>
    <t>MB</t>
  </si>
  <si>
    <t>Trainee 7.6</t>
  </si>
  <si>
    <t>DT</t>
  </si>
  <si>
    <t>Trainer 4.1</t>
  </si>
  <si>
    <t>BEN W</t>
  </si>
  <si>
    <t>TC</t>
  </si>
  <si>
    <t>DT/MB</t>
  </si>
  <si>
    <t>Trainer/trainee</t>
  </si>
  <si>
    <t>SP</t>
  </si>
  <si>
    <t>Hyd leak</t>
  </si>
  <si>
    <t>DR</t>
  </si>
  <si>
    <t>Clean out</t>
  </si>
  <si>
    <t>DR/BW</t>
  </si>
  <si>
    <t xml:space="preserve">1 on 1 </t>
  </si>
  <si>
    <t>SP/BE</t>
  </si>
  <si>
    <t>Dwn @start/oil drain blckd/invrtr locked</t>
  </si>
  <si>
    <t>up/hyd leak/mvd to L4</t>
  </si>
  <si>
    <t>B</t>
  </si>
  <si>
    <t>BE</t>
  </si>
  <si>
    <t>Rplcd collet2x/drain clogged-cln up</t>
  </si>
  <si>
    <t>Warm up/bar chng prob</t>
  </si>
  <si>
    <t>RD</t>
  </si>
  <si>
    <t>ACT reviewed 12/4 - same as standard</t>
  </si>
  <si>
    <t>No oper./rvw RSC prints</t>
  </si>
  <si>
    <r>
      <rPr>
        <b/>
        <sz val="9"/>
        <color indexed="8"/>
        <rFont val="Arial"/>
        <family val="2"/>
      </rPr>
      <t>K18/</t>
    </r>
    <r>
      <rPr>
        <sz val="9"/>
        <color indexed="8"/>
        <rFont val="Arial"/>
        <family val="2"/>
      </rPr>
      <t>4hrcln/chng st7tap2x/adj stem drill</t>
    </r>
  </si>
  <si>
    <t>Clnd up invrtr bushing</t>
  </si>
  <si>
    <r>
      <rPr>
        <b/>
        <sz val="9"/>
        <color indexed="8"/>
        <rFont val="Arial"/>
        <family val="2"/>
      </rPr>
      <t>D14/</t>
    </r>
    <r>
      <rPr>
        <sz val="9"/>
        <color indexed="8"/>
        <rFont val="Arial"/>
        <family val="2"/>
      </rPr>
      <t>Chng tap st7/recess st8</t>
    </r>
  </si>
  <si>
    <t>AW</t>
  </si>
  <si>
    <t>Chng st16 tap/cold start</t>
  </si>
  <si>
    <t>BW</t>
  </si>
  <si>
    <t>Chng st2/3 inserts@end of shift</t>
  </si>
  <si>
    <t>AW 12/9</t>
  </si>
  <si>
    <r>
      <t>D3/</t>
    </r>
    <r>
      <rPr>
        <sz val="9"/>
        <color indexed="8"/>
        <rFont val="Arial"/>
        <family val="2"/>
      </rPr>
      <t>Brk3 rcss tools/chg tndm tap2xs</t>
    </r>
  </si>
  <si>
    <t>Dwn@strt/recess issues</t>
  </si>
  <si>
    <t>packing</t>
  </si>
  <si>
    <t>C1</t>
  </si>
  <si>
    <t>Recess issues</t>
  </si>
  <si>
    <t>Reshrpnd st14 drill/chg st12 insert</t>
  </si>
  <si>
    <r>
      <t>K18/</t>
    </r>
    <r>
      <rPr>
        <sz val="9"/>
        <color indexed="8"/>
        <rFont val="Arial"/>
        <family val="2"/>
      </rPr>
      <t>Chg st7 tap/st16 belt</t>
    </r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</si>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</sst>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8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0" borderId="14" xfId="2" applyNumberFormat="1" applyFont="1" applyBorder="1" applyAlignment="1">
      <alignment horizontal="center" wrapText="1"/>
    </xf>
    <xf numFmtId="164" fontId="20" fillId="0" borderId="15" xfId="2" applyNumberFormat="1" applyFont="1" applyBorder="1" applyAlignment="1">
      <alignment horizontal="center" wrapText="1"/>
    </xf>
    <xf numFmtId="164" fontId="20" fillId="0" borderId="16" xfId="2" applyNumberFormat="1" applyFont="1" applyBorder="1" applyAlignment="1">
      <alignment horizontal="center" wrapText="1"/>
    </xf>
    <xf numFmtId="164" fontId="20" fillId="0" borderId="5" xfId="2" applyNumberFormat="1" applyFont="1" applyBorder="1" applyAlignment="1">
      <alignment horizontal="center" wrapText="1"/>
    </xf>
    <xf numFmtId="164" fontId="20" fillId="0" borderId="0" xfId="2" applyNumberFormat="1" applyFont="1" applyBorder="1" applyAlignment="1">
      <alignment horizontal="center" wrapText="1"/>
    </xf>
    <xf numFmtId="164" fontId="20" fillId="0" borderId="55" xfId="2" applyNumberFormat="1" applyFont="1" applyBorder="1" applyAlignment="1">
      <alignment horizontal="center" wrapText="1"/>
    </xf>
    <xf numFmtId="164" fontId="20" fillId="0" borderId="37" xfId="2" applyNumberFormat="1" applyFont="1" applyBorder="1" applyAlignment="1">
      <alignment horizontal="center" wrapText="1"/>
    </xf>
    <xf numFmtId="164" fontId="20" fillId="0" borderId="6" xfId="2" applyNumberFormat="1" applyFont="1" applyBorder="1" applyAlignment="1">
      <alignment horizontal="center" wrapText="1"/>
    </xf>
    <xf numFmtId="164" fontId="20" fillId="0" borderId="12" xfId="2" applyNumberFormat="1" applyFont="1" applyBorder="1" applyAlignment="1">
      <alignment horizontal="center" wrapText="1"/>
    </xf>
    <xf numFmtId="0" fontId="21" fillId="0" borderId="24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left"/>
    </xf>
    <xf numFmtId="0" fontId="21" fillId="0" borderId="36" xfId="0" applyFont="1" applyFill="1" applyBorder="1" applyAlignment="1">
      <alignment horizontal="left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3"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Z23" sqref="Z2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7" t="s">
        <v>80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32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L2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32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L2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32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L2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32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98</v>
      </c>
      <c r="K4" s="4"/>
      <c r="L4" s="81" t="s">
        <v>27</v>
      </c>
      <c r="M4" s="50">
        <v>93.36</v>
      </c>
      <c r="N4" s="357" t="s">
        <v>14</v>
      </c>
      <c r="O4" s="358"/>
      <c r="P4" s="296">
        <f>IF(M6="","",(ROUNDUP((C10*M8/M4/M6),0)*M6))</f>
        <v>286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19.400000000000002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93.36</v>
      </c>
      <c r="AL4" s="357" t="s">
        <v>14</v>
      </c>
      <c r="AM4" s="358"/>
      <c r="AN4" s="296">
        <f>IF($P$4="","",$P$4)</f>
        <v>286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19.400000000000002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93.36</v>
      </c>
      <c r="BJ4" s="357" t="s">
        <v>14</v>
      </c>
      <c r="BK4" s="358"/>
      <c r="BL4" s="296">
        <f>IF($P$4="","",$P$4)</f>
        <v>286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19.400000000000002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93.36</v>
      </c>
      <c r="CH4" s="357" t="s">
        <v>14</v>
      </c>
      <c r="CI4" s="358"/>
      <c r="CJ4" s="296">
        <f>IF($P$4="","",$P$4)</f>
        <v>286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19.400000000000002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41" t="s">
        <v>76</v>
      </c>
      <c r="D6" s="442"/>
      <c r="E6" s="443"/>
      <c r="F6" s="4"/>
      <c r="G6" s="39"/>
      <c r="H6" s="324" t="s">
        <v>21</v>
      </c>
      <c r="I6" s="325"/>
      <c r="J6" s="129">
        <v>154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102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1.6494845360824741</v>
      </c>
      <c r="Y6" s="29"/>
      <c r="Z6" s="77" t="s">
        <v>62</v>
      </c>
      <c r="AA6" s="321" t="str">
        <f>IF($C$6="","",$C$6)</f>
        <v>143003-02-C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154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102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1.6494845360824741</v>
      </c>
      <c r="AW6" s="29"/>
      <c r="AX6" s="77" t="s">
        <v>62</v>
      </c>
      <c r="AY6" s="321" t="str">
        <f>IF($C$6="","",$C$6)</f>
        <v>143003-02-C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154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102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1.6494845360824741</v>
      </c>
      <c r="BU6" s="29"/>
      <c r="BV6" s="77" t="s">
        <v>62</v>
      </c>
      <c r="BW6" s="321" t="str">
        <f>IF($C$6="","",$C$6)</f>
        <v>143003-02-C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154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102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1.6494845360824741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353821</v>
      </c>
      <c r="D8" s="369"/>
      <c r="E8" s="370"/>
      <c r="F8" s="363"/>
      <c r="G8" s="364"/>
      <c r="H8" s="292" t="s">
        <v>78</v>
      </c>
      <c r="I8" s="293"/>
      <c r="J8" s="131">
        <v>21</v>
      </c>
      <c r="K8" s="28"/>
      <c r="L8" s="81" t="s">
        <v>28</v>
      </c>
      <c r="M8" s="56">
        <v>2.2216999999999998</v>
      </c>
      <c r="N8" s="294" t="s">
        <v>29</v>
      </c>
      <c r="O8" s="295"/>
      <c r="P8" s="296">
        <f>IF(M8="","",M4/M8)</f>
        <v>42.021875140658061</v>
      </c>
      <c r="Q8" s="297"/>
      <c r="R8" s="28"/>
      <c r="S8" s="386" t="s">
        <v>103</v>
      </c>
      <c r="T8" s="387"/>
      <c r="U8" s="387"/>
      <c r="V8" s="387"/>
      <c r="W8" s="387"/>
      <c r="X8" s="388"/>
      <c r="Y8" s="29"/>
      <c r="Z8" s="75" t="s">
        <v>64</v>
      </c>
      <c r="AA8" s="288">
        <f>IF(C8="","",$C$8)</f>
        <v>353821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21</v>
      </c>
      <c r="AI8" s="28"/>
      <c r="AJ8" s="81" t="s">
        <v>28</v>
      </c>
      <c r="AK8" s="107">
        <f>IF($M$8="","",$M$8)</f>
        <v>2.2216999999999998</v>
      </c>
      <c r="AL8" s="294" t="s">
        <v>29</v>
      </c>
      <c r="AM8" s="295"/>
      <c r="AN8" s="296">
        <f>IF($P$8="","",$P$8)</f>
        <v>42.021875140658061</v>
      </c>
      <c r="AO8" s="297"/>
      <c r="AP8" s="28"/>
      <c r="AQ8" s="298" t="str">
        <f>IF($S$8="","",$S$8)</f>
        <v>ACT reviewed 12/4 - same as standard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353821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21</v>
      </c>
      <c r="BG8" s="28"/>
      <c r="BH8" s="81" t="s">
        <v>28</v>
      </c>
      <c r="BI8" s="107">
        <f>IF($M$8="","",$M$8)</f>
        <v>2.2216999999999998</v>
      </c>
      <c r="BJ8" s="294" t="s">
        <v>29</v>
      </c>
      <c r="BK8" s="295"/>
      <c r="BL8" s="296">
        <f>IF($P$8="","",$P$8)</f>
        <v>42.021875140658061</v>
      </c>
      <c r="BM8" s="297"/>
      <c r="BN8" s="28"/>
      <c r="BO8" s="298" t="str">
        <f>IF($S$8="","",$S$8)</f>
        <v>ACT reviewed 12/4 - same as standard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353821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21</v>
      </c>
      <c r="CE8" s="28"/>
      <c r="CF8" s="81" t="s">
        <v>28</v>
      </c>
      <c r="CG8" s="107">
        <f>IF($M$8="","",$M$8)</f>
        <v>2.2216999999999998</v>
      </c>
      <c r="CH8" s="294" t="s">
        <v>29</v>
      </c>
      <c r="CI8" s="295"/>
      <c r="CJ8" s="296">
        <f>IF($P$8="","",$P$8)</f>
        <v>42.021875140658061</v>
      </c>
      <c r="CK8" s="297"/>
      <c r="CL8" s="28"/>
      <c r="CM8" s="298" t="str">
        <f>IF($S$8="","",$S$8)</f>
        <v>ACT reviewed 12/4 - same as standard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89"/>
      <c r="T9" s="390"/>
      <c r="U9" s="390"/>
      <c r="V9" s="390"/>
      <c r="W9" s="390"/>
      <c r="X9" s="391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31">
        <v>12000</v>
      </c>
      <c r="D10" s="431"/>
      <c r="E10" s="432"/>
      <c r="F10" s="361" t="s">
        <v>112</v>
      </c>
      <c r="G10" s="362"/>
      <c r="H10" s="292" t="s">
        <v>49</v>
      </c>
      <c r="I10" s="293"/>
      <c r="J10" s="132">
        <v>21</v>
      </c>
      <c r="K10" s="161" t="s">
        <v>102</v>
      </c>
      <c r="L10" s="316" t="s">
        <v>41</v>
      </c>
      <c r="M10" s="317"/>
      <c r="N10" s="444" t="s">
        <v>77</v>
      </c>
      <c r="O10" s="445"/>
      <c r="P10" s="445"/>
      <c r="Q10" s="446"/>
      <c r="R10" s="28"/>
      <c r="S10" s="392"/>
      <c r="T10" s="393"/>
      <c r="U10" s="393"/>
      <c r="V10" s="393"/>
      <c r="W10" s="393"/>
      <c r="X10" s="394"/>
      <c r="Y10" s="5"/>
      <c r="Z10" s="76" t="s">
        <v>63</v>
      </c>
      <c r="AA10" s="312">
        <f>IF($C$10="","",$C$10)</f>
        <v>12000</v>
      </c>
      <c r="AB10" s="312"/>
      <c r="AC10" s="313"/>
      <c r="AD10" s="314" t="str">
        <f>IF($F$10="","",$F$10)</f>
        <v>AW 12/9</v>
      </c>
      <c r="AE10" s="315"/>
      <c r="AF10" s="292" t="s">
        <v>49</v>
      </c>
      <c r="AG10" s="293"/>
      <c r="AH10" s="134">
        <f>IF($J$10="","",$J$10)</f>
        <v>21</v>
      </c>
      <c r="AI10" s="108" t="str">
        <f>IF($K$10="","",$K$10)</f>
        <v>RD</v>
      </c>
      <c r="AJ10" s="316" t="s">
        <v>41</v>
      </c>
      <c r="AK10" s="317"/>
      <c r="AL10" s="318" t="str">
        <f>IF($N$10="","",$N$10)</f>
        <v>A01132-0052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12000</v>
      </c>
      <c r="AZ10" s="312"/>
      <c r="BA10" s="313"/>
      <c r="BB10" s="314" t="str">
        <f>IF($F$10="","",$F$10)</f>
        <v>AW 12/9</v>
      </c>
      <c r="BC10" s="315"/>
      <c r="BD10" s="292" t="s">
        <v>49</v>
      </c>
      <c r="BE10" s="293"/>
      <c r="BF10" s="134">
        <f>IF($J$10="","",$J$10)</f>
        <v>21</v>
      </c>
      <c r="BG10" s="108" t="str">
        <f>IF($K$10="","",$K$10)</f>
        <v>RD</v>
      </c>
      <c r="BH10" s="316" t="s">
        <v>41</v>
      </c>
      <c r="BI10" s="317"/>
      <c r="BJ10" s="318" t="str">
        <f>IF($N$10="","",$N$10)</f>
        <v>A01132-0052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12000</v>
      </c>
      <c r="BX10" s="312"/>
      <c r="BY10" s="313"/>
      <c r="BZ10" s="314" t="str">
        <f>IF($F$10="","",$F$10)</f>
        <v>AW 12/9</v>
      </c>
      <c r="CA10" s="315"/>
      <c r="CB10" s="292" t="s">
        <v>49</v>
      </c>
      <c r="CC10" s="293"/>
      <c r="CD10" s="134">
        <f>IF($J$10="","",$J$10)</f>
        <v>21</v>
      </c>
      <c r="CE10" s="108" t="str">
        <f>IF($K$10="","",$K$10)</f>
        <v>RD</v>
      </c>
      <c r="CF10" s="316" t="s">
        <v>41</v>
      </c>
      <c r="CG10" s="317"/>
      <c r="CH10" s="318" t="str">
        <f>IF($N$10="","",$N$10)</f>
        <v>A01132-0052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35" t="s">
        <v>73</v>
      </c>
      <c r="E14" s="436"/>
      <c r="F14" s="447"/>
      <c r="G14" s="109"/>
      <c r="H14" s="109"/>
      <c r="I14" s="109" t="s">
        <v>0</v>
      </c>
      <c r="J14" s="65">
        <v>0</v>
      </c>
      <c r="K14" s="65">
        <f>C$10</f>
        <v>12000</v>
      </c>
      <c r="L14" s="109" t="s">
        <v>0</v>
      </c>
      <c r="M14" s="109" t="str">
        <f>I14</f>
        <v xml:space="preserve"> </v>
      </c>
      <c r="N14" s="433" t="s">
        <v>0</v>
      </c>
      <c r="O14" s="434"/>
      <c r="P14" s="448"/>
      <c r="Q14" s="449"/>
      <c r="R14" s="434"/>
      <c r="S14" s="111"/>
      <c r="T14" s="112"/>
      <c r="U14" s="112"/>
      <c r="V14" s="435"/>
      <c r="W14" s="436"/>
      <c r="X14" s="436"/>
      <c r="Y14" s="437"/>
      <c r="Z14" s="261" t="s">
        <v>52</v>
      </c>
      <c r="AA14" s="262"/>
      <c r="AB14" s="263"/>
      <c r="AC14" s="117">
        <f>E41</f>
        <v>61.1</v>
      </c>
      <c r="AD14" s="117">
        <f t="shared" ref="AD14:AI14" si="0">F41</f>
        <v>19.400000000000002</v>
      </c>
      <c r="AE14" s="118">
        <f t="shared" si="0"/>
        <v>7734</v>
      </c>
      <c r="AF14" s="119">
        <f>H41</f>
        <v>184.04699871465289</v>
      </c>
      <c r="AG14" s="117">
        <f t="shared" si="0"/>
        <v>83.399999999999977</v>
      </c>
      <c r="AH14" s="118">
        <f t="shared" si="0"/>
        <v>7734</v>
      </c>
      <c r="AI14" s="118">
        <f t="shared" si="0"/>
        <v>4266</v>
      </c>
      <c r="AJ14" s="120">
        <f>L41</f>
        <v>9409.4</v>
      </c>
      <c r="AK14" s="64"/>
      <c r="AL14" s="264"/>
      <c r="AM14" s="265"/>
      <c r="AN14" s="266"/>
      <c r="AO14" s="267"/>
      <c r="AP14" s="268"/>
      <c r="AQ14" s="123">
        <f>S41</f>
        <v>22.3</v>
      </c>
      <c r="AR14" s="63"/>
      <c r="AS14" s="120">
        <f>U41</f>
        <v>86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94.499999999999972</v>
      </c>
      <c r="BB14" s="117">
        <f t="shared" ref="BB14" si="1">AD41</f>
        <v>19.400000000000002</v>
      </c>
      <c r="BC14" s="118">
        <f t="shared" ref="BC14" si="2">AE41</f>
        <v>12374</v>
      </c>
      <c r="BD14" s="119">
        <f>AF41</f>
        <v>294.465679091688</v>
      </c>
      <c r="BE14" s="117">
        <f t="shared" ref="BE14" si="3">AG41</f>
        <v>136.59999999999994</v>
      </c>
      <c r="BF14" s="118">
        <f t="shared" ref="BF14" si="4">AH41</f>
        <v>12374</v>
      </c>
      <c r="BG14" s="118">
        <f t="shared" ref="BG14" si="5">AI41</f>
        <v>-374</v>
      </c>
      <c r="BH14" s="120">
        <f>AJ41</f>
        <v>14552.999999999998</v>
      </c>
      <c r="BI14" s="64"/>
      <c r="BJ14" s="264"/>
      <c r="BK14" s="265"/>
      <c r="BL14" s="266"/>
      <c r="BM14" s="267"/>
      <c r="BN14" s="268"/>
      <c r="BO14" s="123">
        <f>AQ41</f>
        <v>42.1</v>
      </c>
      <c r="BP14" s="63"/>
      <c r="BQ14" s="120">
        <f>AS41</f>
        <v>247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94.499999999999972</v>
      </c>
      <c r="BZ14" s="117">
        <f t="shared" ref="BZ14" si="6">BB41</f>
        <v>19.400000000000002</v>
      </c>
      <c r="CA14" s="118">
        <f t="shared" ref="CA14" si="7">BC41</f>
        <v>12374</v>
      </c>
      <c r="CB14" s="119">
        <f>BD41</f>
        <v>294.465679091688</v>
      </c>
      <c r="CC14" s="117">
        <f t="shared" ref="CC14" si="8">BE41</f>
        <v>136.59999999999994</v>
      </c>
      <c r="CD14" s="118">
        <f t="shared" ref="CD14" si="9">BF41</f>
        <v>12374</v>
      </c>
      <c r="CE14" s="118">
        <f t="shared" ref="CE14" si="10">BG41</f>
        <v>-374</v>
      </c>
      <c r="CF14" s="120">
        <f>BH41</f>
        <v>14552.999999999998</v>
      </c>
      <c r="CG14" s="64"/>
      <c r="CH14" s="264"/>
      <c r="CI14" s="265"/>
      <c r="CJ14" s="266"/>
      <c r="CK14" s="267"/>
      <c r="CL14" s="268"/>
      <c r="CM14" s="123">
        <f>BO41</f>
        <v>42.1</v>
      </c>
      <c r="CN14" s="63"/>
      <c r="CO14" s="120">
        <f>BQ41</f>
        <v>247</v>
      </c>
      <c r="CP14" s="269" t="s">
        <v>45</v>
      </c>
      <c r="CQ14" s="270"/>
      <c r="CR14" s="270"/>
      <c r="CS14" s="271"/>
    </row>
    <row r="15" spans="2:97" ht="15" customHeight="1" x14ac:dyDescent="0.2">
      <c r="B15" s="371" t="s">
        <v>79</v>
      </c>
      <c r="C15" s="372"/>
      <c r="D15" s="372"/>
      <c r="E15" s="372"/>
      <c r="F15" s="372"/>
      <c r="G15" s="373"/>
      <c r="H15" s="97" t="str">
        <f>IF(G15="","",(IF($P$8=0,"",(G15/$M$6)/$P$8)))</f>
        <v/>
      </c>
      <c r="I15" s="98" t="str">
        <f>IF(G15="","",(SUM(E15+F15+S15)))</f>
        <v/>
      </c>
      <c r="J15" s="99">
        <f>SUM(G$14:G15)</f>
        <v>0</v>
      </c>
      <c r="K15" s="99">
        <f t="shared" ref="K15:K40" si="11">C$10-J15</f>
        <v>12000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8"/>
      <c r="Q15" s="439"/>
      <c r="R15" s="440"/>
      <c r="S15" s="141"/>
      <c r="T15" s="143"/>
      <c r="U15" s="143"/>
      <c r="V15" s="423"/>
      <c r="W15" s="424"/>
      <c r="X15" s="424"/>
      <c r="Y15" s="425"/>
      <c r="Z15" s="142">
        <v>41982</v>
      </c>
      <c r="AA15" s="158" t="s">
        <v>83</v>
      </c>
      <c r="AB15" s="143">
        <v>3205</v>
      </c>
      <c r="AC15" s="143">
        <v>4</v>
      </c>
      <c r="AD15" s="146">
        <v>0</v>
      </c>
      <c r="AE15" s="147">
        <v>625</v>
      </c>
      <c r="AF15" s="116">
        <f>IF(AE15="","",(IF($P$8=0,"",(AE15/$M$6)/$P$8)))</f>
        <v>14.873205869751498</v>
      </c>
      <c r="AG15" s="102">
        <f>IF(AE15="","",(SUM(AC15+AD15+AQ15)))</f>
        <v>7.6</v>
      </c>
      <c r="AH15" s="99">
        <f>SUM(AE$14:AE15)</f>
        <v>8359</v>
      </c>
      <c r="AI15" s="99">
        <f>C$10-AH15</f>
        <v>3641</v>
      </c>
      <c r="AJ15" s="100">
        <f>IF(AE15="",0,$J$6*(AG15-AD15-AQ15))</f>
        <v>615.99999999999989</v>
      </c>
      <c r="AK15" s="101">
        <f>AE15</f>
        <v>625</v>
      </c>
      <c r="AL15" s="240">
        <f>IF(AJ15=0,"",(AK15/AJ15))</f>
        <v>1.0146103896103897</v>
      </c>
      <c r="AM15" s="241"/>
      <c r="AN15" s="248">
        <v>499069</v>
      </c>
      <c r="AO15" s="249"/>
      <c r="AP15" s="250"/>
      <c r="AQ15" s="70">
        <v>3.6</v>
      </c>
      <c r="AR15" s="69">
        <v>2</v>
      </c>
      <c r="AS15" s="69">
        <v>150</v>
      </c>
      <c r="AT15" s="383" t="s">
        <v>113</v>
      </c>
      <c r="AU15" s="384"/>
      <c r="AV15" s="384"/>
      <c r="AW15" s="385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12374</v>
      </c>
      <c r="BG15" s="99">
        <f>$C$10-BF15</f>
        <v>-374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12374</v>
      </c>
      <c r="CE15" s="99">
        <f>$C$10-CD15</f>
        <v>-374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374"/>
      <c r="C16" s="375"/>
      <c r="D16" s="375"/>
      <c r="E16" s="375"/>
      <c r="F16" s="375"/>
      <c r="G16" s="376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12000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8"/>
      <c r="Q16" s="439"/>
      <c r="R16" s="440"/>
      <c r="S16" s="141"/>
      <c r="T16" s="143"/>
      <c r="U16" s="143"/>
      <c r="V16" s="423"/>
      <c r="W16" s="424"/>
      <c r="X16" s="424"/>
      <c r="Y16" s="425"/>
      <c r="Z16" s="142">
        <v>41982</v>
      </c>
      <c r="AA16" s="158" t="s">
        <v>85</v>
      </c>
      <c r="AB16" s="143">
        <v>27927</v>
      </c>
      <c r="AC16" s="143">
        <v>0</v>
      </c>
      <c r="AD16" s="145">
        <v>0</v>
      </c>
      <c r="AE16" s="147">
        <v>0</v>
      </c>
      <c r="AF16" s="97">
        <f t="shared" ref="AF16:AF40" si="17">IF(AE16="","",(IF($P$8=0,"",(AE16/$M$6)/$P$8)))</f>
        <v>0</v>
      </c>
      <c r="AG16" s="98">
        <f t="shared" ref="AG16:AG40" si="18">IF(AE16="","",(SUM(AC16+AD16+AQ16)))</f>
        <v>7.6</v>
      </c>
      <c r="AH16" s="99">
        <f>SUM(AE$14:AE16)</f>
        <v>8359</v>
      </c>
      <c r="AI16" s="99">
        <f t="shared" ref="AI16:AI40" si="19">C$10-AH16</f>
        <v>3641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>
        <v>499069</v>
      </c>
      <c r="AO16" s="249"/>
      <c r="AP16" s="250"/>
      <c r="AQ16" s="70">
        <v>7.6</v>
      </c>
      <c r="AR16" s="69">
        <v>5</v>
      </c>
      <c r="AS16" s="69">
        <v>0</v>
      </c>
      <c r="AT16" s="251" t="s">
        <v>114</v>
      </c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12374</v>
      </c>
      <c r="BG16" s="99">
        <f t="shared" ref="BG16:BG40" si="25">$C$10-BF16</f>
        <v>-374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12374</v>
      </c>
      <c r="CE16" s="99">
        <f t="shared" ref="CE16:CE40" si="31">$C$10-CD16</f>
        <v>-374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377"/>
      <c r="C17" s="378"/>
      <c r="D17" s="378"/>
      <c r="E17" s="378"/>
      <c r="F17" s="378"/>
      <c r="G17" s="379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12000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8"/>
      <c r="Q17" s="439"/>
      <c r="R17" s="440"/>
      <c r="S17" s="141"/>
      <c r="T17" s="143"/>
      <c r="U17" s="143"/>
      <c r="V17" s="423"/>
      <c r="W17" s="424"/>
      <c r="X17" s="424"/>
      <c r="Y17" s="425"/>
      <c r="Z17" s="142">
        <v>41982</v>
      </c>
      <c r="AA17" s="158" t="s">
        <v>115</v>
      </c>
      <c r="AB17" s="143"/>
      <c r="AC17" s="143"/>
      <c r="AD17" s="145"/>
      <c r="AE17" s="147"/>
      <c r="AF17" s="97" t="str">
        <f t="shared" si="17"/>
        <v/>
      </c>
      <c r="AG17" s="98" t="str">
        <f t="shared" si="18"/>
        <v/>
      </c>
      <c r="AH17" s="99">
        <f>SUM(AE$14:AE17)</f>
        <v>8359</v>
      </c>
      <c r="AI17" s="99">
        <f t="shared" si="19"/>
        <v>3641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>
        <v>3</v>
      </c>
      <c r="AT17" s="380" t="s">
        <v>116</v>
      </c>
      <c r="AU17" s="381"/>
      <c r="AV17" s="381"/>
      <c r="AW17" s="382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12374</v>
      </c>
      <c r="BG17" s="99">
        <f t="shared" si="25"/>
        <v>-374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12374</v>
      </c>
      <c r="CE17" s="99">
        <f t="shared" si="31"/>
        <v>-374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5">
        <v>41968</v>
      </c>
      <c r="C18" s="158" t="s">
        <v>81</v>
      </c>
      <c r="D18" s="136">
        <v>28134</v>
      </c>
      <c r="E18" s="136">
        <v>0</v>
      </c>
      <c r="F18" s="138">
        <v>0</v>
      </c>
      <c r="G18" s="139">
        <v>0</v>
      </c>
      <c r="H18" s="97">
        <f t="shared" si="12"/>
        <v>0</v>
      </c>
      <c r="I18" s="98">
        <f t="shared" si="13"/>
        <v>0</v>
      </c>
      <c r="J18" s="99">
        <f>SUM(G$14:G18)</f>
        <v>0</v>
      </c>
      <c r="K18" s="99">
        <f t="shared" si="11"/>
        <v>12000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8">
        <v>499069</v>
      </c>
      <c r="Q18" s="439"/>
      <c r="R18" s="440"/>
      <c r="S18" s="141">
        <v>0</v>
      </c>
      <c r="T18" s="143">
        <v>0</v>
      </c>
      <c r="U18" s="143">
        <v>0</v>
      </c>
      <c r="V18" s="423" t="s">
        <v>82</v>
      </c>
      <c r="W18" s="424"/>
      <c r="X18" s="424"/>
      <c r="Y18" s="425"/>
      <c r="Z18" s="142">
        <v>41983</v>
      </c>
      <c r="AA18" s="158" t="s">
        <v>83</v>
      </c>
      <c r="AB18" s="143">
        <v>3205</v>
      </c>
      <c r="AC18" s="143">
        <v>3.6</v>
      </c>
      <c r="AD18" s="145">
        <v>0</v>
      </c>
      <c r="AE18" s="147">
        <v>600</v>
      </c>
      <c r="AF18" s="97">
        <f t="shared" si="17"/>
        <v>14.278277634961437</v>
      </c>
      <c r="AG18" s="98">
        <f t="shared" si="18"/>
        <v>7.6</v>
      </c>
      <c r="AH18" s="99">
        <f>SUM(AE$14:AE18)</f>
        <v>8959</v>
      </c>
      <c r="AI18" s="99">
        <f t="shared" si="19"/>
        <v>3041</v>
      </c>
      <c r="AJ18" s="100">
        <f t="shared" si="20"/>
        <v>554.4</v>
      </c>
      <c r="AK18" s="101">
        <f t="shared" si="21"/>
        <v>600</v>
      </c>
      <c r="AL18" s="240">
        <f t="shared" si="22"/>
        <v>1.0822510822510822</v>
      </c>
      <c r="AM18" s="241"/>
      <c r="AN18" s="242">
        <v>499069</v>
      </c>
      <c r="AO18" s="243"/>
      <c r="AP18" s="244"/>
      <c r="AQ18" s="3">
        <v>4</v>
      </c>
      <c r="AR18" s="10">
        <v>2</v>
      </c>
      <c r="AS18" s="10">
        <v>0</v>
      </c>
      <c r="AT18" s="245" t="s">
        <v>117</v>
      </c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12374</v>
      </c>
      <c r="BG18" s="99">
        <f t="shared" si="25"/>
        <v>-374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12374</v>
      </c>
      <c r="CE18" s="99">
        <f t="shared" si="31"/>
        <v>-374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5">
        <v>41968</v>
      </c>
      <c r="C19" s="159" t="s">
        <v>83</v>
      </c>
      <c r="D19" s="136">
        <v>3205</v>
      </c>
      <c r="E19" s="136">
        <v>0</v>
      </c>
      <c r="F19" s="138">
        <v>0</v>
      </c>
      <c r="G19" s="139">
        <v>0</v>
      </c>
      <c r="H19" s="97">
        <f t="shared" si="12"/>
        <v>0</v>
      </c>
      <c r="I19" s="98">
        <f t="shared" si="13"/>
        <v>0</v>
      </c>
      <c r="J19" s="99">
        <f>SUM(G$14:G19)</f>
        <v>0</v>
      </c>
      <c r="K19" s="99">
        <f t="shared" si="11"/>
        <v>12000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8">
        <v>499069</v>
      </c>
      <c r="Q19" s="439"/>
      <c r="R19" s="440"/>
      <c r="S19" s="141">
        <v>0</v>
      </c>
      <c r="T19" s="143">
        <v>0</v>
      </c>
      <c r="U19" s="143">
        <v>0</v>
      </c>
      <c r="V19" s="423" t="s">
        <v>84</v>
      </c>
      <c r="W19" s="424"/>
      <c r="X19" s="424"/>
      <c r="Y19" s="425"/>
      <c r="Z19" s="142">
        <v>41983</v>
      </c>
      <c r="AA19" s="159" t="s">
        <v>85</v>
      </c>
      <c r="AB19" s="143">
        <v>27927</v>
      </c>
      <c r="AC19" s="143">
        <v>7.6</v>
      </c>
      <c r="AD19" s="145">
        <v>0</v>
      </c>
      <c r="AE19" s="147">
        <v>1060</v>
      </c>
      <c r="AF19" s="97">
        <f t="shared" si="17"/>
        <v>25.22495715509854</v>
      </c>
      <c r="AG19" s="98">
        <f t="shared" si="18"/>
        <v>7.6</v>
      </c>
      <c r="AH19" s="99">
        <f>SUM(AE$14:AE19)</f>
        <v>10019</v>
      </c>
      <c r="AI19" s="99">
        <f t="shared" si="19"/>
        <v>1981</v>
      </c>
      <c r="AJ19" s="100">
        <f t="shared" si="20"/>
        <v>1170.3999999999999</v>
      </c>
      <c r="AK19" s="101">
        <f t="shared" si="21"/>
        <v>1060</v>
      </c>
      <c r="AL19" s="240">
        <f t="shared" si="22"/>
        <v>0.90567327409432685</v>
      </c>
      <c r="AM19" s="241"/>
      <c r="AN19" s="242">
        <v>499069</v>
      </c>
      <c r="AO19" s="243"/>
      <c r="AP19" s="244"/>
      <c r="AQ19" s="3">
        <v>0</v>
      </c>
      <c r="AR19" s="10">
        <v>0</v>
      </c>
      <c r="AS19" s="10">
        <v>0</v>
      </c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12374</v>
      </c>
      <c r="BG19" s="99">
        <f t="shared" si="25"/>
        <v>-374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12374</v>
      </c>
      <c r="CE19" s="99">
        <f t="shared" si="31"/>
        <v>-374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5">
        <v>41968</v>
      </c>
      <c r="C20" s="159" t="s">
        <v>85</v>
      </c>
      <c r="D20" s="136">
        <v>27927</v>
      </c>
      <c r="E20" s="136">
        <v>0</v>
      </c>
      <c r="F20" s="138">
        <v>7.6</v>
      </c>
      <c r="G20" s="139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12000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8">
        <v>499069</v>
      </c>
      <c r="Q20" s="439"/>
      <c r="R20" s="440"/>
      <c r="S20" s="141">
        <v>0</v>
      </c>
      <c r="T20" s="143">
        <v>0</v>
      </c>
      <c r="U20" s="143">
        <v>0</v>
      </c>
      <c r="V20" s="423"/>
      <c r="W20" s="424"/>
      <c r="X20" s="424"/>
      <c r="Y20" s="425"/>
      <c r="Z20" s="142">
        <v>41984</v>
      </c>
      <c r="AA20" s="159" t="s">
        <v>83</v>
      </c>
      <c r="AB20" s="143">
        <v>3205</v>
      </c>
      <c r="AC20" s="143">
        <v>6.6</v>
      </c>
      <c r="AD20" s="145">
        <v>0</v>
      </c>
      <c r="AE20" s="147">
        <v>940</v>
      </c>
      <c r="AF20" s="97">
        <f t="shared" si="17"/>
        <v>22.369301628106253</v>
      </c>
      <c r="AG20" s="98">
        <f t="shared" si="18"/>
        <v>7.6</v>
      </c>
      <c r="AH20" s="99">
        <f>SUM(AE$14:AE20)</f>
        <v>10959</v>
      </c>
      <c r="AI20" s="99">
        <f t="shared" si="19"/>
        <v>1041</v>
      </c>
      <c r="AJ20" s="100">
        <f t="shared" si="20"/>
        <v>1016.4</v>
      </c>
      <c r="AK20" s="101">
        <f t="shared" si="21"/>
        <v>940</v>
      </c>
      <c r="AL20" s="240">
        <f t="shared" si="22"/>
        <v>0.9248327430145612</v>
      </c>
      <c r="AM20" s="241"/>
      <c r="AN20" s="242">
        <v>499069</v>
      </c>
      <c r="AO20" s="243"/>
      <c r="AP20" s="244"/>
      <c r="AQ20" s="3">
        <v>1</v>
      </c>
      <c r="AR20" s="10">
        <v>2</v>
      </c>
      <c r="AS20" s="10">
        <v>0</v>
      </c>
      <c r="AT20" s="245" t="s">
        <v>118</v>
      </c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12374</v>
      </c>
      <c r="BG20" s="99">
        <f t="shared" si="25"/>
        <v>-374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12374</v>
      </c>
      <c r="CE20" s="99">
        <f t="shared" si="31"/>
        <v>-374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5">
        <v>41969</v>
      </c>
      <c r="C21" s="159" t="s">
        <v>86</v>
      </c>
      <c r="D21" s="136"/>
      <c r="E21" s="136">
        <v>0</v>
      </c>
      <c r="F21" s="136">
        <v>7.6</v>
      </c>
      <c r="G21" s="139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12000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8">
        <v>499069</v>
      </c>
      <c r="Q21" s="439"/>
      <c r="R21" s="440"/>
      <c r="S21" s="141">
        <v>0</v>
      </c>
      <c r="T21" s="143">
        <v>0</v>
      </c>
      <c r="U21" s="143">
        <v>0</v>
      </c>
      <c r="V21" s="423"/>
      <c r="W21" s="424"/>
      <c r="X21" s="424"/>
      <c r="Y21" s="425"/>
      <c r="Z21" s="142">
        <v>41984</v>
      </c>
      <c r="AA21" s="159" t="s">
        <v>85</v>
      </c>
      <c r="AB21" s="143">
        <v>27927</v>
      </c>
      <c r="AC21" s="143">
        <v>7.6</v>
      </c>
      <c r="AD21" s="143">
        <v>0</v>
      </c>
      <c r="AE21" s="147">
        <v>930</v>
      </c>
      <c r="AF21" s="97">
        <f t="shared" si="17"/>
        <v>22.131330334190228</v>
      </c>
      <c r="AG21" s="98">
        <f t="shared" si="18"/>
        <v>7.6</v>
      </c>
      <c r="AH21" s="99">
        <f>SUM(AE$14:AE21)</f>
        <v>11889</v>
      </c>
      <c r="AI21" s="99">
        <f t="shared" si="19"/>
        <v>111</v>
      </c>
      <c r="AJ21" s="100">
        <f t="shared" si="20"/>
        <v>1170.3999999999999</v>
      </c>
      <c r="AK21" s="101">
        <f t="shared" si="21"/>
        <v>930</v>
      </c>
      <c r="AL21" s="240">
        <f t="shared" si="22"/>
        <v>0.79460013670539997</v>
      </c>
      <c r="AM21" s="241"/>
      <c r="AN21" s="242">
        <v>499069</v>
      </c>
      <c r="AO21" s="243"/>
      <c r="AP21" s="244"/>
      <c r="AQ21" s="3">
        <v>0</v>
      </c>
      <c r="AR21" s="10">
        <v>0</v>
      </c>
      <c r="AS21" s="10">
        <v>8</v>
      </c>
      <c r="AT21" s="380" t="s">
        <v>119</v>
      </c>
      <c r="AU21" s="381"/>
      <c r="AV21" s="381"/>
      <c r="AW21" s="382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12374</v>
      </c>
      <c r="BG21" s="99">
        <f t="shared" si="25"/>
        <v>-374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12374</v>
      </c>
      <c r="CE21" s="99">
        <f t="shared" si="31"/>
        <v>-374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5">
        <v>41969</v>
      </c>
      <c r="C22" s="159" t="s">
        <v>87</v>
      </c>
      <c r="D22" s="136"/>
      <c r="E22" s="136">
        <v>0</v>
      </c>
      <c r="F22" s="136">
        <v>0</v>
      </c>
      <c r="G22" s="139">
        <v>0</v>
      </c>
      <c r="H22" s="97">
        <f t="shared" si="12"/>
        <v>0</v>
      </c>
      <c r="I22" s="98">
        <f t="shared" si="13"/>
        <v>0</v>
      </c>
      <c r="J22" s="99">
        <f>SUM(G$14:G22)</f>
        <v>0</v>
      </c>
      <c r="K22" s="99">
        <f t="shared" si="11"/>
        <v>12000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8">
        <v>499069</v>
      </c>
      <c r="Q22" s="439"/>
      <c r="R22" s="440"/>
      <c r="S22" s="141">
        <v>0</v>
      </c>
      <c r="T22" s="143">
        <v>0</v>
      </c>
      <c r="U22" s="143">
        <v>0</v>
      </c>
      <c r="V22" s="423" t="s">
        <v>88</v>
      </c>
      <c r="W22" s="424"/>
      <c r="X22" s="424"/>
      <c r="Y22" s="425"/>
      <c r="Z22" s="142">
        <v>41985</v>
      </c>
      <c r="AA22" s="159" t="s">
        <v>83</v>
      </c>
      <c r="AB22" s="143">
        <v>3205</v>
      </c>
      <c r="AC22" s="143">
        <v>4</v>
      </c>
      <c r="AD22" s="143">
        <v>0</v>
      </c>
      <c r="AE22" s="147">
        <v>485</v>
      </c>
      <c r="AF22" s="97">
        <f t="shared" si="17"/>
        <v>11.541607754927162</v>
      </c>
      <c r="AG22" s="98">
        <f t="shared" si="18"/>
        <v>7.6</v>
      </c>
      <c r="AH22" s="99">
        <f>SUM(AE$14:AE22)</f>
        <v>12374</v>
      </c>
      <c r="AI22" s="99">
        <f t="shared" si="19"/>
        <v>-374</v>
      </c>
      <c r="AJ22" s="100">
        <f t="shared" si="20"/>
        <v>615.99999999999989</v>
      </c>
      <c r="AK22" s="101">
        <f t="shared" si="21"/>
        <v>485</v>
      </c>
      <c r="AL22" s="240">
        <f t="shared" si="22"/>
        <v>0.78733766233766245</v>
      </c>
      <c r="AM22" s="241"/>
      <c r="AN22" s="242">
        <v>499069</v>
      </c>
      <c r="AO22" s="243"/>
      <c r="AP22" s="244"/>
      <c r="AQ22" s="3">
        <v>3.6</v>
      </c>
      <c r="AR22" s="10">
        <v>4</v>
      </c>
      <c r="AS22" s="10">
        <v>0</v>
      </c>
      <c r="AT22" s="380" t="s">
        <v>120</v>
      </c>
      <c r="AU22" s="381"/>
      <c r="AV22" s="381"/>
      <c r="AW22" s="382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12374</v>
      </c>
      <c r="BG22" s="99">
        <f t="shared" si="25"/>
        <v>-374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12374</v>
      </c>
      <c r="CE22" s="99">
        <f t="shared" si="31"/>
        <v>-374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5">
        <v>41974</v>
      </c>
      <c r="C23" s="159" t="s">
        <v>89</v>
      </c>
      <c r="D23" s="136">
        <v>3504</v>
      </c>
      <c r="E23" s="136">
        <v>0</v>
      </c>
      <c r="F23" s="136">
        <v>0</v>
      </c>
      <c r="G23" s="139">
        <v>0</v>
      </c>
      <c r="H23" s="97">
        <f t="shared" si="12"/>
        <v>0</v>
      </c>
      <c r="I23" s="98">
        <f t="shared" si="13"/>
        <v>7.6</v>
      </c>
      <c r="J23" s="99">
        <f>SUM(G$14:G23)</f>
        <v>0</v>
      </c>
      <c r="K23" s="99">
        <f t="shared" si="11"/>
        <v>12000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8">
        <v>499069</v>
      </c>
      <c r="Q23" s="439"/>
      <c r="R23" s="440"/>
      <c r="S23" s="141">
        <v>7.6</v>
      </c>
      <c r="T23" s="143">
        <v>1</v>
      </c>
      <c r="U23" s="143">
        <v>0</v>
      </c>
      <c r="V23" s="423" t="s">
        <v>90</v>
      </c>
      <c r="W23" s="424"/>
      <c r="X23" s="424"/>
      <c r="Y23" s="425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12374</v>
      </c>
      <c r="AI23" s="99">
        <f t="shared" si="19"/>
        <v>-374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 t="s">
        <v>121</v>
      </c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12374</v>
      </c>
      <c r="BG23" s="99">
        <f t="shared" si="25"/>
        <v>-374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12374</v>
      </c>
      <c r="CE23" s="99">
        <f t="shared" si="31"/>
        <v>-374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5">
        <v>41974</v>
      </c>
      <c r="C24" s="159" t="s">
        <v>91</v>
      </c>
      <c r="D24" s="136"/>
      <c r="E24" s="136">
        <v>0</v>
      </c>
      <c r="F24" s="136">
        <v>2.6</v>
      </c>
      <c r="G24" s="140">
        <v>0</v>
      </c>
      <c r="H24" s="97">
        <f t="shared" si="12"/>
        <v>0</v>
      </c>
      <c r="I24" s="98">
        <f t="shared" si="13"/>
        <v>7.6</v>
      </c>
      <c r="J24" s="99">
        <f>SUM(G$14:G24)</f>
        <v>0</v>
      </c>
      <c r="K24" s="99">
        <f t="shared" si="11"/>
        <v>12000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8">
        <v>499069</v>
      </c>
      <c r="Q24" s="439"/>
      <c r="R24" s="440"/>
      <c r="S24" s="141">
        <v>5</v>
      </c>
      <c r="T24" s="143">
        <v>4</v>
      </c>
      <c r="U24" s="143">
        <v>0</v>
      </c>
      <c r="V24" s="423" t="s">
        <v>92</v>
      </c>
      <c r="W24" s="424"/>
      <c r="X24" s="424"/>
      <c r="Y24" s="425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12374</v>
      </c>
      <c r="AI24" s="99">
        <f t="shared" si="19"/>
        <v>-374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12374</v>
      </c>
      <c r="BG24" s="99">
        <f t="shared" si="25"/>
        <v>-374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12374</v>
      </c>
      <c r="CE24" s="99">
        <f t="shared" si="31"/>
        <v>-374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5">
        <v>41974</v>
      </c>
      <c r="C25" s="159" t="s">
        <v>91</v>
      </c>
      <c r="D25" s="136"/>
      <c r="E25" s="136">
        <v>0</v>
      </c>
      <c r="F25" s="136">
        <v>0</v>
      </c>
      <c r="G25" s="139">
        <v>0</v>
      </c>
      <c r="H25" s="97">
        <f t="shared" si="12"/>
        <v>0</v>
      </c>
      <c r="I25" s="98">
        <f t="shared" si="13"/>
        <v>0</v>
      </c>
      <c r="J25" s="99">
        <f>SUM(G$14:G25)</f>
        <v>0</v>
      </c>
      <c r="K25" s="99">
        <f t="shared" si="11"/>
        <v>12000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8">
        <v>499069</v>
      </c>
      <c r="Q25" s="439"/>
      <c r="R25" s="440"/>
      <c r="S25" s="141">
        <v>0</v>
      </c>
      <c r="T25" s="143">
        <v>0</v>
      </c>
      <c r="U25" s="143">
        <v>0</v>
      </c>
      <c r="V25" s="423" t="s">
        <v>94</v>
      </c>
      <c r="W25" s="424"/>
      <c r="X25" s="424"/>
      <c r="Y25" s="425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12374</v>
      </c>
      <c r="AI25" s="99">
        <f t="shared" si="19"/>
        <v>-374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12374</v>
      </c>
      <c r="BG25" s="99">
        <f t="shared" si="25"/>
        <v>-374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12374</v>
      </c>
      <c r="CE25" s="99">
        <f t="shared" si="31"/>
        <v>-374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42">
        <v>41975</v>
      </c>
      <c r="C26" s="159" t="s">
        <v>83</v>
      </c>
      <c r="D26" s="143">
        <v>3205</v>
      </c>
      <c r="E26" s="143">
        <v>0</v>
      </c>
      <c r="F26" s="143">
        <v>0</v>
      </c>
      <c r="G26" s="147">
        <v>0</v>
      </c>
      <c r="H26" s="97">
        <f t="shared" si="12"/>
        <v>0</v>
      </c>
      <c r="I26" s="98">
        <f t="shared" si="13"/>
        <v>0</v>
      </c>
      <c r="J26" s="99">
        <f>SUM(G$14:G26)</f>
        <v>0</v>
      </c>
      <c r="K26" s="99">
        <f t="shared" si="11"/>
        <v>12000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8">
        <v>499069</v>
      </c>
      <c r="Q26" s="439"/>
      <c r="R26" s="440"/>
      <c r="S26" s="141"/>
      <c r="T26" s="143"/>
      <c r="U26" s="143">
        <v>14</v>
      </c>
      <c r="V26" s="450">
        <v>11</v>
      </c>
      <c r="W26" s="451"/>
      <c r="X26" s="451"/>
      <c r="Y26" s="452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12374</v>
      </c>
      <c r="AI26" s="99">
        <f t="shared" si="19"/>
        <v>-374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12374</v>
      </c>
      <c r="BG26" s="99">
        <f t="shared" si="25"/>
        <v>-374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12374</v>
      </c>
      <c r="CE26" s="99">
        <f t="shared" si="31"/>
        <v>-374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42">
        <v>41975</v>
      </c>
      <c r="C27" s="159" t="s">
        <v>93</v>
      </c>
      <c r="D27" s="143"/>
      <c r="E27" s="143">
        <v>2</v>
      </c>
      <c r="F27" s="143">
        <v>1.6</v>
      </c>
      <c r="G27" s="147">
        <v>210</v>
      </c>
      <c r="H27" s="97">
        <f t="shared" si="12"/>
        <v>4.9973971722365027</v>
      </c>
      <c r="I27" s="98">
        <f t="shared" si="13"/>
        <v>3.6</v>
      </c>
      <c r="J27" s="99">
        <f>SUM(G$14:G27)</f>
        <v>210</v>
      </c>
      <c r="K27" s="99">
        <f t="shared" si="11"/>
        <v>11790</v>
      </c>
      <c r="L27" s="100">
        <f t="shared" si="14"/>
        <v>308</v>
      </c>
      <c r="M27" s="101">
        <f t="shared" si="15"/>
        <v>210</v>
      </c>
      <c r="N27" s="240">
        <f t="shared" si="16"/>
        <v>0.68181818181818177</v>
      </c>
      <c r="O27" s="241"/>
      <c r="P27" s="438">
        <v>499069</v>
      </c>
      <c r="Q27" s="439"/>
      <c r="R27" s="440"/>
      <c r="S27" s="141">
        <v>0</v>
      </c>
      <c r="T27" s="143">
        <v>0</v>
      </c>
      <c r="U27" s="143">
        <v>7</v>
      </c>
      <c r="V27" s="423" t="s">
        <v>105</v>
      </c>
      <c r="W27" s="424"/>
      <c r="X27" s="424"/>
      <c r="Y27" s="425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12374</v>
      </c>
      <c r="AI27" s="99">
        <f t="shared" si="19"/>
        <v>-374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12374</v>
      </c>
      <c r="BG27" s="99">
        <f t="shared" si="25"/>
        <v>-374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12374</v>
      </c>
      <c r="CE27" s="99">
        <f t="shared" si="31"/>
        <v>-374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42">
        <v>41976</v>
      </c>
      <c r="C28" s="159" t="s">
        <v>95</v>
      </c>
      <c r="D28" s="143"/>
      <c r="E28" s="143">
        <v>2.5</v>
      </c>
      <c r="F28" s="143">
        <v>0</v>
      </c>
      <c r="G28" s="147">
        <v>289</v>
      </c>
      <c r="H28" s="97">
        <f t="shared" si="12"/>
        <v>6.8773703941730924</v>
      </c>
      <c r="I28" s="98">
        <f t="shared" si="13"/>
        <v>4.5999999999999996</v>
      </c>
      <c r="J28" s="99">
        <f>SUM(G$14:G28)</f>
        <v>499</v>
      </c>
      <c r="K28" s="99">
        <f t="shared" si="11"/>
        <v>11501</v>
      </c>
      <c r="L28" s="100">
        <f t="shared" si="14"/>
        <v>384.99999999999994</v>
      </c>
      <c r="M28" s="101">
        <f t="shared" si="15"/>
        <v>289</v>
      </c>
      <c r="N28" s="240">
        <f t="shared" si="16"/>
        <v>0.75064935064935079</v>
      </c>
      <c r="O28" s="241"/>
      <c r="P28" s="438">
        <v>499069</v>
      </c>
      <c r="Q28" s="439"/>
      <c r="R28" s="440"/>
      <c r="S28" s="141">
        <v>2.1</v>
      </c>
      <c r="T28" s="143">
        <v>1</v>
      </c>
      <c r="U28" s="143">
        <v>0</v>
      </c>
      <c r="V28" s="423" t="s">
        <v>96</v>
      </c>
      <c r="W28" s="424"/>
      <c r="X28" s="424"/>
      <c r="Y28" s="425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12374</v>
      </c>
      <c r="AI28" s="99">
        <f t="shared" si="19"/>
        <v>-374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12374</v>
      </c>
      <c r="BG28" s="99">
        <f t="shared" si="25"/>
        <v>-374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12374</v>
      </c>
      <c r="CE28" s="99">
        <f t="shared" si="31"/>
        <v>-374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5"/>
      <c r="C29" s="137"/>
      <c r="D29" s="136"/>
      <c r="E29" s="136"/>
      <c r="F29" s="136"/>
      <c r="G29" s="139"/>
      <c r="H29" s="97" t="str">
        <f t="shared" si="12"/>
        <v/>
      </c>
      <c r="I29" s="98" t="str">
        <f t="shared" si="13"/>
        <v/>
      </c>
      <c r="J29" s="99">
        <f>SUM(G$14:G29)</f>
        <v>499</v>
      </c>
      <c r="K29" s="99">
        <f t="shared" si="11"/>
        <v>11501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8">
        <v>499069</v>
      </c>
      <c r="Q29" s="439"/>
      <c r="R29" s="440"/>
      <c r="S29" s="141"/>
      <c r="T29" s="143"/>
      <c r="U29" s="143"/>
      <c r="V29" s="423" t="s">
        <v>97</v>
      </c>
      <c r="W29" s="424"/>
      <c r="X29" s="424"/>
      <c r="Y29" s="425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12374</v>
      </c>
      <c r="AI29" s="99">
        <f t="shared" si="19"/>
        <v>-374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12374</v>
      </c>
      <c r="BG29" s="99">
        <f t="shared" si="25"/>
        <v>-374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12374</v>
      </c>
      <c r="CE29" s="99">
        <f t="shared" si="31"/>
        <v>-374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5">
        <v>41977</v>
      </c>
      <c r="C30" s="159" t="s">
        <v>99</v>
      </c>
      <c r="D30" s="136">
        <v>28173</v>
      </c>
      <c r="E30" s="136">
        <v>3.6</v>
      </c>
      <c r="F30" s="136">
        <v>0</v>
      </c>
      <c r="G30" s="139">
        <v>420</v>
      </c>
      <c r="H30" s="97">
        <f t="shared" si="12"/>
        <v>9.9947943444730054</v>
      </c>
      <c r="I30" s="98">
        <f t="shared" si="13"/>
        <v>6.6</v>
      </c>
      <c r="J30" s="99">
        <f>SUM(G$14:G30)</f>
        <v>919</v>
      </c>
      <c r="K30" s="99">
        <f t="shared" si="11"/>
        <v>11081</v>
      </c>
      <c r="L30" s="100">
        <f t="shared" si="14"/>
        <v>554.4</v>
      </c>
      <c r="M30" s="101">
        <f t="shared" si="15"/>
        <v>420</v>
      </c>
      <c r="N30" s="240">
        <f t="shared" si="16"/>
        <v>0.75757575757575757</v>
      </c>
      <c r="O30" s="241"/>
      <c r="P30" s="438">
        <v>499069</v>
      </c>
      <c r="Q30" s="439"/>
      <c r="R30" s="440"/>
      <c r="S30" s="141">
        <v>3</v>
      </c>
      <c r="T30" s="143">
        <v>1</v>
      </c>
      <c r="U30" s="143">
        <v>0</v>
      </c>
      <c r="V30" s="423" t="s">
        <v>100</v>
      </c>
      <c r="W30" s="424"/>
      <c r="X30" s="424"/>
      <c r="Y30" s="425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12374</v>
      </c>
      <c r="AI30" s="99">
        <f t="shared" si="19"/>
        <v>-374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12374</v>
      </c>
      <c r="BG30" s="99">
        <f t="shared" si="25"/>
        <v>-374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12374</v>
      </c>
      <c r="CE30" s="99">
        <f t="shared" si="31"/>
        <v>-374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5">
        <v>41977</v>
      </c>
      <c r="C31" s="159" t="s">
        <v>99</v>
      </c>
      <c r="D31" s="136">
        <v>28173</v>
      </c>
      <c r="E31" s="136">
        <v>0</v>
      </c>
      <c r="F31" s="136">
        <v>0</v>
      </c>
      <c r="G31" s="139">
        <v>0</v>
      </c>
      <c r="H31" s="97">
        <f t="shared" si="12"/>
        <v>0</v>
      </c>
      <c r="I31" s="98">
        <f t="shared" si="13"/>
        <v>1</v>
      </c>
      <c r="J31" s="99">
        <f>SUM(G$14:G31)</f>
        <v>919</v>
      </c>
      <c r="K31" s="99">
        <f t="shared" si="11"/>
        <v>11081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8">
        <v>499069</v>
      </c>
      <c r="Q31" s="439"/>
      <c r="R31" s="440"/>
      <c r="S31" s="141">
        <v>1</v>
      </c>
      <c r="T31" s="143">
        <v>4</v>
      </c>
      <c r="U31" s="143">
        <v>0</v>
      </c>
      <c r="V31" s="423" t="s">
        <v>101</v>
      </c>
      <c r="W31" s="424"/>
      <c r="X31" s="424"/>
      <c r="Y31" s="425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12374</v>
      </c>
      <c r="AI31" s="99">
        <f t="shared" si="19"/>
        <v>-374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12374</v>
      </c>
      <c r="BG31" s="99">
        <f t="shared" si="25"/>
        <v>-374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12374</v>
      </c>
      <c r="CE31" s="99">
        <f t="shared" si="31"/>
        <v>-374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5">
        <v>41977</v>
      </c>
      <c r="C32" s="159" t="s">
        <v>83</v>
      </c>
      <c r="D32" s="136">
        <v>3205</v>
      </c>
      <c r="E32" s="136">
        <v>4</v>
      </c>
      <c r="F32" s="136">
        <v>0</v>
      </c>
      <c r="G32" s="139">
        <v>480</v>
      </c>
      <c r="H32" s="97">
        <f t="shared" si="12"/>
        <v>11.422622107969151</v>
      </c>
      <c r="I32" s="98">
        <f t="shared" si="13"/>
        <v>7.6</v>
      </c>
      <c r="J32" s="99">
        <f>SUM(G$14:G32)</f>
        <v>1399</v>
      </c>
      <c r="K32" s="99">
        <f t="shared" si="11"/>
        <v>10601</v>
      </c>
      <c r="L32" s="100">
        <f t="shared" si="14"/>
        <v>615.99999999999989</v>
      </c>
      <c r="M32" s="101">
        <f t="shared" si="15"/>
        <v>480</v>
      </c>
      <c r="N32" s="240">
        <f t="shared" si="16"/>
        <v>0.77922077922077937</v>
      </c>
      <c r="O32" s="241"/>
      <c r="P32" s="438">
        <v>499069</v>
      </c>
      <c r="Q32" s="439"/>
      <c r="R32" s="440"/>
      <c r="S32" s="141">
        <v>3.6</v>
      </c>
      <c r="T32" s="143">
        <v>4</v>
      </c>
      <c r="U32" s="143">
        <v>0</v>
      </c>
      <c r="V32" s="423" t="s">
        <v>104</v>
      </c>
      <c r="W32" s="424"/>
      <c r="X32" s="424"/>
      <c r="Y32" s="425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12374</v>
      </c>
      <c r="AI32" s="99">
        <f t="shared" si="19"/>
        <v>-374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12374</v>
      </c>
      <c r="BG32" s="99">
        <f t="shared" si="25"/>
        <v>-374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12374</v>
      </c>
      <c r="CE32" s="99">
        <f t="shared" si="31"/>
        <v>-374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5">
        <v>41977</v>
      </c>
      <c r="C33" s="159" t="s">
        <v>91</v>
      </c>
      <c r="D33" s="136">
        <v>28073</v>
      </c>
      <c r="E33" s="136">
        <v>7.6</v>
      </c>
      <c r="F33" s="136">
        <v>0</v>
      </c>
      <c r="G33" s="139">
        <v>985</v>
      </c>
      <c r="H33" s="97">
        <f t="shared" si="12"/>
        <v>23.440172450728358</v>
      </c>
      <c r="I33" s="98">
        <f t="shared" si="13"/>
        <v>7.6</v>
      </c>
      <c r="J33" s="99">
        <f>SUM(G$14:G33)</f>
        <v>2384</v>
      </c>
      <c r="K33" s="99">
        <f t="shared" si="11"/>
        <v>9616</v>
      </c>
      <c r="L33" s="100">
        <f t="shared" si="14"/>
        <v>1170.3999999999999</v>
      </c>
      <c r="M33" s="101">
        <f t="shared" si="15"/>
        <v>985</v>
      </c>
      <c r="N33" s="240">
        <f t="shared" si="16"/>
        <v>0.84159261790840745</v>
      </c>
      <c r="O33" s="241"/>
      <c r="P33" s="438">
        <v>499069</v>
      </c>
      <c r="Q33" s="439"/>
      <c r="R33" s="440"/>
      <c r="S33" s="141">
        <v>0</v>
      </c>
      <c r="T33" s="143">
        <v>0</v>
      </c>
      <c r="U33" s="143">
        <v>0</v>
      </c>
      <c r="V33" s="423"/>
      <c r="W33" s="424"/>
      <c r="X33" s="424"/>
      <c r="Y33" s="425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12374</v>
      </c>
      <c r="AI33" s="99">
        <f t="shared" si="19"/>
        <v>-374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12374</v>
      </c>
      <c r="BG33" s="99">
        <f t="shared" si="25"/>
        <v>-374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12374</v>
      </c>
      <c r="CE33" s="99">
        <f t="shared" si="31"/>
        <v>-374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5">
        <v>41978</v>
      </c>
      <c r="C34" s="159" t="s">
        <v>83</v>
      </c>
      <c r="D34" s="136">
        <v>3205</v>
      </c>
      <c r="E34" s="136">
        <v>7.6</v>
      </c>
      <c r="F34" s="136">
        <v>0</v>
      </c>
      <c r="G34" s="139">
        <v>910</v>
      </c>
      <c r="H34" s="97">
        <f t="shared" si="12"/>
        <v>21.65538774635818</v>
      </c>
      <c r="I34" s="98">
        <f t="shared" si="13"/>
        <v>7.6</v>
      </c>
      <c r="J34" s="99">
        <f>SUM(G$14:G34)</f>
        <v>3294</v>
      </c>
      <c r="K34" s="99">
        <f t="shared" si="11"/>
        <v>8706</v>
      </c>
      <c r="L34" s="100">
        <f t="shared" si="14"/>
        <v>1170.3999999999999</v>
      </c>
      <c r="M34" s="101">
        <f t="shared" si="15"/>
        <v>910</v>
      </c>
      <c r="N34" s="240">
        <f t="shared" si="16"/>
        <v>0.77751196172248815</v>
      </c>
      <c r="O34" s="241"/>
      <c r="P34" s="438">
        <v>499069</v>
      </c>
      <c r="Q34" s="439"/>
      <c r="R34" s="440"/>
      <c r="S34" s="141">
        <v>0</v>
      </c>
      <c r="T34" s="143">
        <v>0</v>
      </c>
      <c r="U34" s="143">
        <v>0</v>
      </c>
      <c r="V34" s="423"/>
      <c r="W34" s="424"/>
      <c r="X34" s="424"/>
      <c r="Y34" s="425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12374</v>
      </c>
      <c r="AI34" s="99">
        <f t="shared" si="19"/>
        <v>-374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12374</v>
      </c>
      <c r="BG34" s="99">
        <f t="shared" si="25"/>
        <v>-374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12374</v>
      </c>
      <c r="CE34" s="99">
        <f t="shared" si="31"/>
        <v>-374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5">
        <v>41979</v>
      </c>
      <c r="C35" s="159" t="s">
        <v>86</v>
      </c>
      <c r="D35" s="136">
        <v>3529</v>
      </c>
      <c r="E35" s="136">
        <v>6.6</v>
      </c>
      <c r="F35" s="136">
        <v>0</v>
      </c>
      <c r="G35" s="139">
        <v>900</v>
      </c>
      <c r="H35" s="97">
        <f t="shared" si="12"/>
        <v>21.417416452442158</v>
      </c>
      <c r="I35" s="98">
        <f t="shared" si="13"/>
        <v>6.6</v>
      </c>
      <c r="J35" s="99">
        <f>SUM(G$14:G35)</f>
        <v>4194</v>
      </c>
      <c r="K35" s="99">
        <f t="shared" si="11"/>
        <v>7806</v>
      </c>
      <c r="L35" s="100">
        <f t="shared" si="14"/>
        <v>1016.4</v>
      </c>
      <c r="M35" s="101">
        <f t="shared" si="15"/>
        <v>900</v>
      </c>
      <c r="N35" s="240">
        <f t="shared" si="16"/>
        <v>0.88547815820543097</v>
      </c>
      <c r="O35" s="241"/>
      <c r="P35" s="438">
        <v>499069</v>
      </c>
      <c r="Q35" s="439"/>
      <c r="R35" s="440"/>
      <c r="S35" s="141">
        <v>0</v>
      </c>
      <c r="T35" s="143">
        <v>0</v>
      </c>
      <c r="U35" s="143">
        <v>0</v>
      </c>
      <c r="V35" s="423" t="s">
        <v>106</v>
      </c>
      <c r="W35" s="424"/>
      <c r="X35" s="424"/>
      <c r="Y35" s="425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12374</v>
      </c>
      <c r="AI35" s="99">
        <f t="shared" si="19"/>
        <v>-374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12374</v>
      </c>
      <c r="BG35" s="99">
        <f t="shared" si="25"/>
        <v>-374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12374</v>
      </c>
      <c r="CE35" s="99">
        <f t="shared" si="31"/>
        <v>-374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5">
        <v>41979</v>
      </c>
      <c r="C36" s="159" t="s">
        <v>83</v>
      </c>
      <c r="D36" s="136">
        <v>3205</v>
      </c>
      <c r="E36" s="136">
        <v>6</v>
      </c>
      <c r="F36" s="136">
        <v>0</v>
      </c>
      <c r="G36" s="139">
        <v>750</v>
      </c>
      <c r="H36" s="97">
        <f t="shared" si="12"/>
        <v>17.847847043701798</v>
      </c>
      <c r="I36" s="98">
        <f t="shared" si="13"/>
        <v>6</v>
      </c>
      <c r="J36" s="99">
        <f>SUM(G$14:G36)</f>
        <v>4944</v>
      </c>
      <c r="K36" s="99">
        <f t="shared" si="11"/>
        <v>7056</v>
      </c>
      <c r="L36" s="100">
        <f t="shared" si="14"/>
        <v>924</v>
      </c>
      <c r="M36" s="101">
        <f t="shared" si="15"/>
        <v>750</v>
      </c>
      <c r="N36" s="240">
        <f t="shared" si="16"/>
        <v>0.81168831168831168</v>
      </c>
      <c r="O36" s="241"/>
      <c r="P36" s="438">
        <v>499069</v>
      </c>
      <c r="Q36" s="439"/>
      <c r="R36" s="440"/>
      <c r="S36" s="141">
        <v>0</v>
      </c>
      <c r="T36" s="143">
        <v>0</v>
      </c>
      <c r="U36" s="143">
        <v>65</v>
      </c>
      <c r="V36" s="423" t="s">
        <v>107</v>
      </c>
      <c r="W36" s="424"/>
      <c r="X36" s="424"/>
      <c r="Y36" s="425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12374</v>
      </c>
      <c r="AI36" s="99">
        <f t="shared" si="19"/>
        <v>-374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12374</v>
      </c>
      <c r="BG36" s="99">
        <f t="shared" si="25"/>
        <v>-374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12374</v>
      </c>
      <c r="CE36" s="99">
        <f t="shared" si="31"/>
        <v>-374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5">
        <v>41979</v>
      </c>
      <c r="C37" s="159" t="s">
        <v>108</v>
      </c>
      <c r="D37" s="136">
        <v>3174</v>
      </c>
      <c r="E37" s="136">
        <v>6</v>
      </c>
      <c r="F37" s="136">
        <v>0</v>
      </c>
      <c r="G37" s="139">
        <v>750</v>
      </c>
      <c r="H37" s="97">
        <f t="shared" si="12"/>
        <v>17.847847043701798</v>
      </c>
      <c r="I37" s="98">
        <f t="shared" si="13"/>
        <v>6</v>
      </c>
      <c r="J37" s="99">
        <f>SUM(G$14:G37)</f>
        <v>5694</v>
      </c>
      <c r="K37" s="99">
        <f t="shared" si="11"/>
        <v>6306</v>
      </c>
      <c r="L37" s="100">
        <f t="shared" si="14"/>
        <v>924</v>
      </c>
      <c r="M37" s="101">
        <f t="shared" si="15"/>
        <v>750</v>
      </c>
      <c r="N37" s="240">
        <f t="shared" si="16"/>
        <v>0.81168831168831168</v>
      </c>
      <c r="O37" s="241"/>
      <c r="P37" s="438">
        <v>499069</v>
      </c>
      <c r="Q37" s="439"/>
      <c r="R37" s="440"/>
      <c r="S37" s="141">
        <v>0</v>
      </c>
      <c r="T37" s="143">
        <v>0</v>
      </c>
      <c r="U37" s="143">
        <v>0</v>
      </c>
      <c r="V37" s="423"/>
      <c r="W37" s="424"/>
      <c r="X37" s="424"/>
      <c r="Y37" s="425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12374</v>
      </c>
      <c r="AI37" s="99">
        <f t="shared" si="19"/>
        <v>-374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12374</v>
      </c>
      <c r="BG37" s="99">
        <f t="shared" si="25"/>
        <v>-374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12374</v>
      </c>
      <c r="CE37" s="99">
        <f t="shared" si="31"/>
        <v>-374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5">
        <v>41981</v>
      </c>
      <c r="C38" s="159" t="s">
        <v>83</v>
      </c>
      <c r="D38" s="136">
        <v>3205</v>
      </c>
      <c r="E38" s="136">
        <v>7.6</v>
      </c>
      <c r="F38" s="136">
        <v>0</v>
      </c>
      <c r="G38" s="139">
        <v>915</v>
      </c>
      <c r="H38" s="97">
        <f t="shared" si="12"/>
        <v>21.774373393316193</v>
      </c>
      <c r="I38" s="98">
        <f t="shared" si="13"/>
        <v>7.6</v>
      </c>
      <c r="J38" s="99">
        <f>SUM(G$14:G38)</f>
        <v>6609</v>
      </c>
      <c r="K38" s="99">
        <f t="shared" si="11"/>
        <v>5391</v>
      </c>
      <c r="L38" s="100">
        <f t="shared" si="14"/>
        <v>1170.3999999999999</v>
      </c>
      <c r="M38" s="101">
        <f t="shared" si="15"/>
        <v>915</v>
      </c>
      <c r="N38" s="240">
        <f t="shared" si="16"/>
        <v>0.78178400546821614</v>
      </c>
      <c r="O38" s="241"/>
      <c r="P38" s="438">
        <v>499069</v>
      </c>
      <c r="Q38" s="439"/>
      <c r="R38" s="440"/>
      <c r="S38" s="141">
        <v>0</v>
      </c>
      <c r="T38" s="143">
        <v>0</v>
      </c>
      <c r="U38" s="143">
        <v>0</v>
      </c>
      <c r="V38" s="423" t="s">
        <v>109</v>
      </c>
      <c r="W38" s="424"/>
      <c r="X38" s="424"/>
      <c r="Y38" s="425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12374</v>
      </c>
      <c r="AI38" s="99">
        <f t="shared" si="19"/>
        <v>-374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12374</v>
      </c>
      <c r="BG38" s="99">
        <f t="shared" si="25"/>
        <v>-374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12374</v>
      </c>
      <c r="CE38" s="99">
        <f t="shared" si="31"/>
        <v>-374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>
        <v>41981</v>
      </c>
      <c r="C39" s="162" t="s">
        <v>110</v>
      </c>
      <c r="D39" s="10">
        <v>27927</v>
      </c>
      <c r="E39" s="10">
        <v>7.6</v>
      </c>
      <c r="F39" s="10">
        <v>0</v>
      </c>
      <c r="G39" s="52">
        <v>1125</v>
      </c>
      <c r="H39" s="97">
        <f t="shared" si="12"/>
        <v>26.771770565552696</v>
      </c>
      <c r="I39" s="98">
        <f t="shared" si="13"/>
        <v>7.6</v>
      </c>
      <c r="J39" s="99">
        <f>SUM(G$14:G39)</f>
        <v>7734</v>
      </c>
      <c r="K39" s="99">
        <f t="shared" si="11"/>
        <v>4266</v>
      </c>
      <c r="L39" s="100">
        <f t="shared" si="14"/>
        <v>1170.3999999999999</v>
      </c>
      <c r="M39" s="101">
        <f t="shared" si="15"/>
        <v>1125</v>
      </c>
      <c r="N39" s="240">
        <f t="shared" si="16"/>
        <v>0.96120984278879029</v>
      </c>
      <c r="O39" s="241"/>
      <c r="P39" s="438">
        <v>499069</v>
      </c>
      <c r="Q39" s="439"/>
      <c r="R39" s="440"/>
      <c r="S39" s="3">
        <v>0</v>
      </c>
      <c r="T39" s="10">
        <v>0</v>
      </c>
      <c r="U39" s="10">
        <v>0</v>
      </c>
      <c r="V39" s="245" t="s">
        <v>111</v>
      </c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12374</v>
      </c>
      <c r="AI39" s="99">
        <f t="shared" si="19"/>
        <v>-374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12374</v>
      </c>
      <c r="BG39" s="99">
        <f t="shared" si="25"/>
        <v>-374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12374</v>
      </c>
      <c r="CE39" s="99">
        <f t="shared" si="31"/>
        <v>-374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7734</v>
      </c>
      <c r="K40" s="99">
        <f t="shared" si="11"/>
        <v>4266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12374</v>
      </c>
      <c r="AI40" s="99">
        <f t="shared" si="19"/>
        <v>-374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12374</v>
      </c>
      <c r="BG40" s="99">
        <f t="shared" si="25"/>
        <v>-374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12374</v>
      </c>
      <c r="CE40" s="99">
        <f t="shared" si="31"/>
        <v>-374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20" t="s">
        <v>0</v>
      </c>
      <c r="C41" s="421"/>
      <c r="D41" s="422"/>
      <c r="E41" s="113">
        <f>SUM(E15:E40)</f>
        <v>61.1</v>
      </c>
      <c r="F41" s="113">
        <f>SUM(F15:F40)</f>
        <v>19.400000000000002</v>
      </c>
      <c r="G41" s="114">
        <f>SUM(G15:G40)</f>
        <v>7734</v>
      </c>
      <c r="H41" s="115">
        <f>SUM(H15:H40)</f>
        <v>184.04699871465289</v>
      </c>
      <c r="I41" s="113">
        <f>IF(X4="",0,(SUM(I15:I40)-X4))</f>
        <v>83.399999999999977</v>
      </c>
      <c r="J41" s="114">
        <f>J40</f>
        <v>7734</v>
      </c>
      <c r="K41" s="114">
        <f>K40</f>
        <v>4266</v>
      </c>
      <c r="L41" s="113">
        <f>SUM(L15:L40)</f>
        <v>9409.4</v>
      </c>
      <c r="M41" s="110" t="s">
        <v>0</v>
      </c>
      <c r="N41" s="403" t="s">
        <v>0</v>
      </c>
      <c r="O41" s="404"/>
      <c r="P41" s="413"/>
      <c r="Q41" s="414"/>
      <c r="R41" s="414"/>
      <c r="S41" s="121">
        <f>SUM(S15:S40)</f>
        <v>22.3</v>
      </c>
      <c r="T41" s="110"/>
      <c r="U41" s="122">
        <f>SUM(U15:U40)</f>
        <v>86</v>
      </c>
      <c r="V41" s="408" t="s">
        <v>36</v>
      </c>
      <c r="W41" s="409"/>
      <c r="X41" s="409"/>
      <c r="Y41" s="410"/>
      <c r="Z41" s="66"/>
      <c r="AA41" s="67"/>
      <c r="AB41" s="68" t="s">
        <v>0</v>
      </c>
      <c r="AC41" s="113">
        <f>SUM(AC14:AC40)</f>
        <v>94.499999999999972</v>
      </c>
      <c r="AD41" s="113">
        <f>SUM(AD14:AD40)</f>
        <v>19.400000000000002</v>
      </c>
      <c r="AE41" s="114">
        <f>SUM(AE14:AE40)</f>
        <v>12374</v>
      </c>
      <c r="AF41" s="115">
        <f>SUM(AF14:AF40)</f>
        <v>294.465679091688</v>
      </c>
      <c r="AG41" s="113">
        <f>SUM(AG14:AG40)</f>
        <v>136.59999999999994</v>
      </c>
      <c r="AH41" s="114">
        <f>AH40</f>
        <v>12374</v>
      </c>
      <c r="AI41" s="114">
        <f>AI40</f>
        <v>-374</v>
      </c>
      <c r="AJ41" s="113">
        <f>SUM(AJ14:AJ40)</f>
        <v>14552.999999999998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42.1</v>
      </c>
      <c r="AR41" s="68"/>
      <c r="AS41" s="124">
        <f>SUM(AS14:AS40)</f>
        <v>247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94.499999999999972</v>
      </c>
      <c r="BB41" s="113">
        <f>SUM(BB14:BB40)</f>
        <v>19.400000000000002</v>
      </c>
      <c r="BC41" s="114">
        <f>SUM(BC14:BC40)</f>
        <v>12374</v>
      </c>
      <c r="BD41" s="115">
        <f>SUM(BD14:BD40)</f>
        <v>294.465679091688</v>
      </c>
      <c r="BE41" s="113">
        <f>SUM(BE14:BE40)</f>
        <v>136.59999999999994</v>
      </c>
      <c r="BF41" s="114">
        <f>BF40</f>
        <v>12374</v>
      </c>
      <c r="BG41" s="114">
        <f>BG40</f>
        <v>-374</v>
      </c>
      <c r="BH41" s="113">
        <f>SUM(BH14:BH40)</f>
        <v>14552.999999999998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42.1</v>
      </c>
      <c r="BP41" s="113"/>
      <c r="BQ41" s="124">
        <f>SUM(BQ14:BQ40)</f>
        <v>247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94.499999999999972</v>
      </c>
      <c r="BZ41" s="113">
        <f>SUM(BZ14:BZ40)</f>
        <v>19.400000000000002</v>
      </c>
      <c r="CA41" s="114">
        <f>SUM(CA14:CA40)</f>
        <v>12374</v>
      </c>
      <c r="CB41" s="115">
        <f>SUM(CB14:CB40)</f>
        <v>294.465679091688</v>
      </c>
      <c r="CC41" s="113">
        <f>SUM(CC14:CC40)</f>
        <v>136.59999999999994</v>
      </c>
      <c r="CD41" s="114">
        <f>CD40</f>
        <v>12374</v>
      </c>
      <c r="CE41" s="114">
        <f>CE40</f>
        <v>-374</v>
      </c>
      <c r="CF41" s="113">
        <f>SUM(CF14:CF40)</f>
        <v>14552.999999999998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42.1</v>
      </c>
      <c r="CN41" s="113"/>
      <c r="CO41" s="124">
        <f>SUM(CO14:CO40)</f>
        <v>247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89">
        <f>IF(CF41=0,"",CF41)</f>
        <v>14552.999999999998</v>
      </c>
      <c r="E43" s="170" t="s">
        <v>58</v>
      </c>
      <c r="F43" s="170"/>
      <c r="G43" s="171"/>
      <c r="H43" s="78">
        <v>12117</v>
      </c>
      <c r="I43" s="79">
        <v>1</v>
      </c>
      <c r="J43" s="215" t="s">
        <v>32</v>
      </c>
      <c r="K43" s="216"/>
      <c r="L43" s="93">
        <f>CF43</f>
        <v>12.7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14552.999999999998</v>
      </c>
      <c r="AC43" s="170" t="s">
        <v>58</v>
      </c>
      <c r="AD43" s="170"/>
      <c r="AE43" s="171"/>
      <c r="AF43" s="156">
        <f>IF($H$43="","",$H$43)</f>
        <v>12117</v>
      </c>
      <c r="AG43" s="79">
        <v>1</v>
      </c>
      <c r="AH43" s="215" t="s">
        <v>32</v>
      </c>
      <c r="AI43" s="216"/>
      <c r="AJ43" s="93">
        <f>CF43</f>
        <v>12.7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14552.999999999998</v>
      </c>
      <c r="BA43" s="170" t="s">
        <v>58</v>
      </c>
      <c r="BB43" s="170"/>
      <c r="BC43" s="171"/>
      <c r="BD43" s="156">
        <f>IF($H$43="","",$H$43)</f>
        <v>12117</v>
      </c>
      <c r="BE43" s="79">
        <v>1</v>
      </c>
      <c r="BF43" s="215" t="s">
        <v>32</v>
      </c>
      <c r="BG43" s="216"/>
      <c r="BH43" s="93">
        <f>CF43</f>
        <v>12.7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14552.999999999998</v>
      </c>
      <c r="BY43" s="170" t="s">
        <v>58</v>
      </c>
      <c r="BZ43" s="170"/>
      <c r="CA43" s="171"/>
      <c r="CB43" s="156">
        <f>IF($H$43="","",$H$43)</f>
        <v>12117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12.7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0">
        <f>IF(D43="","",(D45/D43))</f>
        <v>0.85027142169999326</v>
      </c>
      <c r="E44" s="163" t="s">
        <v>54</v>
      </c>
      <c r="F44" s="163"/>
      <c r="G44" s="164"/>
      <c r="H44" s="91">
        <f>IF(CO41=0,"",CO41)</f>
        <v>247</v>
      </c>
      <c r="I44" s="71">
        <v>2</v>
      </c>
      <c r="J44" s="193" t="s">
        <v>33</v>
      </c>
      <c r="K44" s="194"/>
      <c r="L44" s="94">
        <f>$CF$44</f>
        <v>8.6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0.85027142169999326</v>
      </c>
      <c r="AC44" s="163" t="s">
        <v>54</v>
      </c>
      <c r="AD44" s="163"/>
      <c r="AE44" s="164"/>
      <c r="AF44" s="91">
        <f>IF($H$44="","",$H$44)</f>
        <v>247</v>
      </c>
      <c r="AG44" s="71">
        <v>2</v>
      </c>
      <c r="AH44" s="193" t="s">
        <v>33</v>
      </c>
      <c r="AI44" s="194"/>
      <c r="AJ44" s="94">
        <f>$CF$44</f>
        <v>8.6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0.85027142169999326</v>
      </c>
      <c r="BA44" s="163" t="s">
        <v>54</v>
      </c>
      <c r="BB44" s="163"/>
      <c r="BC44" s="164"/>
      <c r="BD44" s="91">
        <f>IF($H$44="","",$H$44)</f>
        <v>247</v>
      </c>
      <c r="BE44" s="71">
        <v>2</v>
      </c>
      <c r="BF44" s="193" t="s">
        <v>33</v>
      </c>
      <c r="BG44" s="194"/>
      <c r="BH44" s="94">
        <f>$CF$44</f>
        <v>8.6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0.85027142169999326</v>
      </c>
      <c r="BY44" s="163" t="s">
        <v>54</v>
      </c>
      <c r="BZ44" s="163"/>
      <c r="CA44" s="164"/>
      <c r="CB44" s="91">
        <f>IF($H$44="","",$H$44)</f>
        <v>247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8.6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1">
        <f>IF(CA41=0,"",CA41)</f>
        <v>12374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0</v>
      </c>
      <c r="M45" s="399"/>
      <c r="N45" s="400"/>
      <c r="O45" s="426"/>
      <c r="P45" s="427"/>
      <c r="Q45" s="411"/>
      <c r="R45" s="412"/>
      <c r="S45" s="411"/>
      <c r="T45" s="412"/>
      <c r="U45" s="411"/>
      <c r="V45" s="412"/>
      <c r="W45" s="428"/>
      <c r="X45" s="429"/>
      <c r="Y45" s="430"/>
      <c r="Z45" s="207" t="s">
        <v>60</v>
      </c>
      <c r="AA45" s="208"/>
      <c r="AB45" s="91">
        <f>IF($D$45="","",$D$45)</f>
        <v>12374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12374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12374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0"/>
      <c r="C46" s="151"/>
      <c r="D46" s="152"/>
      <c r="E46" s="163" t="s">
        <v>56</v>
      </c>
      <c r="F46" s="163"/>
      <c r="G46" s="164"/>
      <c r="H46" s="91">
        <f>IF(D45="","",((H43+H44+H45)-D45))</f>
        <v>-10</v>
      </c>
      <c r="I46" s="71">
        <v>4</v>
      </c>
      <c r="J46" s="193" t="s">
        <v>37</v>
      </c>
      <c r="K46" s="194"/>
      <c r="L46" s="95">
        <f>$CF$46</f>
        <v>13.2</v>
      </c>
      <c r="M46" s="365"/>
      <c r="N46" s="366"/>
      <c r="O46" s="418"/>
      <c r="P46" s="419"/>
      <c r="Q46" s="401"/>
      <c r="R46" s="402"/>
      <c r="S46" s="401"/>
      <c r="T46" s="402"/>
      <c r="U46" s="401"/>
      <c r="V46" s="402"/>
      <c r="W46" s="415"/>
      <c r="X46" s="416"/>
      <c r="Y46" s="417"/>
      <c r="Z46" s="84"/>
      <c r="AA46" s="85"/>
      <c r="AB46" s="86"/>
      <c r="AC46" s="163" t="s">
        <v>56</v>
      </c>
      <c r="AD46" s="163"/>
      <c r="AE46" s="164"/>
      <c r="AF46" s="91">
        <f>IF($H$46="","",$H$46)</f>
        <v>-10</v>
      </c>
      <c r="AG46" s="71">
        <v>4</v>
      </c>
      <c r="AH46" s="193" t="s">
        <v>37</v>
      </c>
      <c r="AI46" s="194"/>
      <c r="AJ46" s="95">
        <f>$CF$46</f>
        <v>13.2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-10</v>
      </c>
      <c r="BE46" s="71">
        <v>4</v>
      </c>
      <c r="BF46" s="193" t="s">
        <v>37</v>
      </c>
      <c r="BG46" s="194"/>
      <c r="BH46" s="95">
        <f>$CF$46</f>
        <v>13.2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-10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13.2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3"/>
      <c r="C47" s="154"/>
      <c r="D47" s="155"/>
      <c r="E47" s="165" t="s">
        <v>57</v>
      </c>
      <c r="F47" s="166"/>
      <c r="G47" s="167"/>
      <c r="H47" s="92">
        <f>IF(H46="","",(IF(H46&gt;0,(H46*M8)*(-1),ABS(H46*M8))))</f>
        <v>22.216999999999999</v>
      </c>
      <c r="I47" s="72">
        <v>5</v>
      </c>
      <c r="J47" s="177" t="s">
        <v>42</v>
      </c>
      <c r="K47" s="178"/>
      <c r="L47" s="96">
        <f>$CF$47</f>
        <v>7.6</v>
      </c>
      <c r="M47" s="367"/>
      <c r="N47" s="368"/>
      <c r="O47" s="397"/>
      <c r="P47" s="398"/>
      <c r="Q47" s="395"/>
      <c r="R47" s="396"/>
      <c r="S47" s="395"/>
      <c r="T47" s="396"/>
      <c r="U47" s="395"/>
      <c r="V47" s="396"/>
      <c r="W47" s="405"/>
      <c r="X47" s="406"/>
      <c r="Y47" s="407"/>
      <c r="Z47" s="73"/>
      <c r="AA47" s="74"/>
      <c r="AB47" s="62"/>
      <c r="AC47" s="165" t="s">
        <v>57</v>
      </c>
      <c r="AD47" s="166"/>
      <c r="AE47" s="167"/>
      <c r="AF47" s="92">
        <f>IF($H$47="","",$H$47)</f>
        <v>22.216999999999999</v>
      </c>
      <c r="AG47" s="72">
        <v>5</v>
      </c>
      <c r="AH47" s="177" t="s">
        <v>42</v>
      </c>
      <c r="AI47" s="178"/>
      <c r="AJ47" s="96">
        <f>$CF$47</f>
        <v>7.6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22.216999999999999</v>
      </c>
      <c r="BE47" s="72">
        <v>5</v>
      </c>
      <c r="BF47" s="177" t="s">
        <v>42</v>
      </c>
      <c r="BG47" s="178"/>
      <c r="BH47" s="96">
        <f>$CF$47</f>
        <v>7.6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22.216999999999999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7.6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2:AW22"/>
    <mergeCell ref="AL24:AM24"/>
    <mergeCell ref="AN24:AP24"/>
    <mergeCell ref="AT23:AW23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15:G1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2" priority="10" stopIfTrue="1" operator="greaterThan">
      <formula>0</formula>
    </cfRule>
  </conditionalFormatting>
  <conditionalFormatting sqref="C6 C8 C10 F8 J2 J4 J6 J8 J10 K10 M4 M6 M8 S8 H43 M45:Y47 N10 X2">
    <cfRule type="cellIs" dxfId="1" priority="6" operator="equal">
      <formula>""</formula>
    </cfRule>
  </conditionalFormatting>
  <conditionalFormatting sqref="C8:E8 C10:F10">
    <cfRule type="cellIs" dxfId="0" priority="5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2014-12-09T15:53:11Z</cp:lastPrinted>
  <dcterms:created xsi:type="dcterms:W3CDTF">2004-06-10T22:10:31Z</dcterms:created>
  <dcterms:modified xsi:type="dcterms:W3CDTF">2015-01-02T13:00:04Z</dcterms:modified>
</cp:coreProperties>
</file>