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1" i="51" l="1"/>
  <c r="AH37" i="51"/>
  <c r="N35" i="51"/>
  <c r="N25" i="51"/>
  <c r="N23" i="5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<sst xmlns="http://schemas.openxmlformats.org/spreadsheetml/2006/main" count="347" uniqueCount="118">
  <si>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</si>
  <si>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</si>
  <si>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</si>
  <si>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</si>
  <si>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</si>
  <si>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</si>
  <si>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</si>
  <si>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</si>
  <si>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</si>
  <si>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</si>
  <si>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</si>
  <si>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</si>
  <si>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</si>
  <si>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</si>
  <si>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</si>
  <si>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</si>
  <si>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</si>
  <si>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</si>
  <si>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</si>
  <si>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</si>
  <si>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</si>
  <si>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</si>
  <si>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</si>
  <si>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</si>
  <si>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</si>
  <si>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</si>
  <si>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</si>
  <si>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</si>
  <si>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</si>
  <si>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</si>
  <si>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</si>
  <si>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</si>
  <si>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</si>
  <si>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</si>
  <si>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</si>
  <si>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</si>
  <si>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</si>
  <si>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</si>
  <si>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</si>
  <si>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</si>
  <si>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</si>
  <si>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</si>
  <si>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</si>
  <si>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</si>
  <si>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</si>
  <si>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</si>
  <si>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</si>
  <si>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</si>
  <si>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</si>
  <si>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</si>
  <si>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</si>
  <si>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</si>
  <si>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</si>
  <si>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</si>
  <si>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</si>
  <si>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</si>
  <si>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</si>
  <si>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</si>
  <si>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</si>
  <si>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</si>
  <si>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</si>
  <si>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</si>
  <si>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</si>
  <si>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</si>
  <si>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</si>
  <si>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</si>
  <si>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</si>
  <si>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</si>
  <si>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</si>
  <si>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</si>
  <si>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</si>
  <si>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</si>
  <si>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</si>
  <si>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</si>
  <si>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</si>
  <si>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</si>
  <si>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A01132-0034</t>
  </si>
  <si>
    <t>143123-1-C</t>
  </si>
  <si>
    <t>Standard        L2</t>
  </si>
  <si>
    <t>L2</t>
  </si>
  <si>
    <t>SP</t>
  </si>
  <si>
    <t>N/A</t>
  </si>
  <si>
    <t>B</t>
  </si>
  <si>
    <t>RD</t>
  </si>
  <si>
    <t>ACT reviewed 11/10 @  14.4 - 225 pcs/hr</t>
  </si>
  <si>
    <t>BM/DT</t>
  </si>
  <si>
    <t>Fair</t>
  </si>
  <si>
    <t>BEN W</t>
  </si>
  <si>
    <t>SP/TG</t>
  </si>
  <si>
    <t>DT</t>
  </si>
  <si>
    <t>Fair/trainee/trainer</t>
  </si>
  <si>
    <t>Trainer/chng insert st3/tap st7</t>
  </si>
  <si>
    <t>Spndl cntctr overload @end /st2 insrt</t>
  </si>
  <si>
    <r>
      <t>D3/</t>
    </r>
    <r>
      <rPr>
        <sz val="9"/>
        <color indexed="8"/>
        <rFont val="Arial"/>
        <family val="2"/>
      </rPr>
      <t>Cold start/chng st6v recess</t>
    </r>
  </si>
  <si>
    <t>YES</t>
  </si>
  <si>
    <t>OK</t>
  </si>
  <si>
    <t>JC</t>
  </si>
  <si>
    <t>Chngd insert st 13</t>
  </si>
  <si>
    <t>BW/DM</t>
  </si>
  <si>
    <t>DM-6.6/frm S6/chg st5 reamer@strt/</t>
  </si>
  <si>
    <t>chg st3 insert drill out w/ .693 cam dr</t>
  </si>
  <si>
    <t>SP/BE</t>
  </si>
  <si>
    <t>Trainee/trainer</t>
  </si>
  <si>
    <t>DR/BW</t>
  </si>
  <si>
    <t>Trainer/out of mtrl</t>
  </si>
  <si>
    <t>Wait on mtrl/cut ends off mtrl</t>
  </si>
  <si>
    <t>BE/SP</t>
  </si>
  <si>
    <t>Chngd st 12 drill</t>
  </si>
  <si>
    <t>Made new tap/chng flat btm/OSHA1hr</t>
  </si>
  <si>
    <t>DM/BW</t>
  </si>
  <si>
    <t>420rcssØcutting US@strt/st16tap3x</t>
  </si>
  <si>
    <t>Dwn@start/DM-1 on 1 per DE &amp; sort</t>
  </si>
  <si>
    <t>packing</t>
  </si>
  <si>
    <t>C22</t>
  </si>
  <si>
    <t>DM</t>
  </si>
  <si>
    <t>JOB OUT</t>
  </si>
  <si>
    <t>No parts @ mach per DE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</si>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</sst>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31B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" fontId="0" fillId="5" borderId="60" xfId="0" applyNumberForma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D31B9"/>
      <color rgb="FF37E8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34" sqref="P34:R3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7">
        <v>32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2" t="str">
        <f>IF($J$2="","",$J$2)</f>
        <v>L2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6">
        <f>IF($X$2="","",$X$2)</f>
        <v>32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2" t="str">
        <f>IF($J$2="","",$J$2)</f>
        <v>L2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6">
        <f>IF($X$2="","",$X$2)</f>
        <v>32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2" t="str">
        <f>IF($J$2="","",$J$2)</f>
        <v>L2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6">
        <f>IF($X$2="","",$X$2)</f>
        <v>32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82</v>
      </c>
      <c r="K4" s="4"/>
      <c r="L4" s="80" t="s">
        <v>27</v>
      </c>
      <c r="M4" s="50">
        <v>39.909999999999997</v>
      </c>
      <c r="N4" s="357" t="s">
        <v>14</v>
      </c>
      <c r="O4" s="358"/>
      <c r="P4" s="296">
        <f>IF(M6="","",(ROUNDUP((C10*M8/M4/M6),0)*M6))</f>
        <v>330</v>
      </c>
      <c r="Q4" s="328"/>
      <c r="R4" s="28"/>
      <c r="S4" s="23"/>
      <c r="T4" s="23"/>
      <c r="U4" s="329" t="s">
        <v>11</v>
      </c>
      <c r="V4" s="330"/>
      <c r="W4" s="330"/>
      <c r="X4" s="86">
        <f>IF(BZ41=0,"",BZ41)</f>
        <v>4.8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3" t="str">
        <f>IF($J$4="","",$J$4)</f>
        <v>B</v>
      </c>
      <c r="AI4" s="4"/>
      <c r="AJ4" s="80" t="s">
        <v>27</v>
      </c>
      <c r="AK4" s="105">
        <f>IF($M$4="","",$M$4)</f>
        <v>39.909999999999997</v>
      </c>
      <c r="AL4" s="357" t="s">
        <v>14</v>
      </c>
      <c r="AM4" s="358"/>
      <c r="AN4" s="296">
        <f>IF($P$4="","",$P$4)</f>
        <v>330</v>
      </c>
      <c r="AO4" s="328"/>
      <c r="AP4" s="28"/>
      <c r="AQ4" s="23"/>
      <c r="AR4" s="23"/>
      <c r="AS4" s="329" t="s">
        <v>11</v>
      </c>
      <c r="AT4" s="330"/>
      <c r="AU4" s="330"/>
      <c r="AV4" s="86">
        <f>IF($X$4="","",$X$4)</f>
        <v>4.8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3" t="str">
        <f>IF($J$4="","",$J$4)</f>
        <v>B</v>
      </c>
      <c r="BG4" s="4"/>
      <c r="BH4" s="80" t="s">
        <v>27</v>
      </c>
      <c r="BI4" s="105">
        <f>IF($M$4="","",$M$4)</f>
        <v>39.909999999999997</v>
      </c>
      <c r="BJ4" s="357" t="s">
        <v>14</v>
      </c>
      <c r="BK4" s="358"/>
      <c r="BL4" s="296">
        <f>IF($P$4="","",$P$4)</f>
        <v>330</v>
      </c>
      <c r="BM4" s="328"/>
      <c r="BN4" s="28"/>
      <c r="BO4" s="23"/>
      <c r="BP4" s="23"/>
      <c r="BQ4" s="329" t="s">
        <v>11</v>
      </c>
      <c r="BR4" s="330"/>
      <c r="BS4" s="330"/>
      <c r="BT4" s="86">
        <f>IF($X$4="","",$X$4)</f>
        <v>4.8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3" t="str">
        <f>IF($J$4="","",$J$4)</f>
        <v>B</v>
      </c>
      <c r="CE4" s="4"/>
      <c r="CF4" s="80" t="s">
        <v>27</v>
      </c>
      <c r="CG4" s="105">
        <f>IF($M$4="","",$M$4)</f>
        <v>39.909999999999997</v>
      </c>
      <c r="CH4" s="357" t="s">
        <v>14</v>
      </c>
      <c r="CI4" s="358"/>
      <c r="CJ4" s="296">
        <f>IF($P$4="","",$P$4)</f>
        <v>330</v>
      </c>
      <c r="CK4" s="328"/>
      <c r="CL4" s="28"/>
      <c r="CM4" s="23"/>
      <c r="CN4" s="23"/>
      <c r="CO4" s="329" t="s">
        <v>11</v>
      </c>
      <c r="CP4" s="330"/>
      <c r="CQ4" s="330"/>
      <c r="CR4" s="86">
        <f>IF($X$4="","",$X$4)</f>
        <v>4.8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9" t="s">
        <v>77</v>
      </c>
      <c r="D6" s="430"/>
      <c r="E6" s="431"/>
      <c r="F6" s="4"/>
      <c r="G6" s="39"/>
      <c r="H6" s="324" t="s">
        <v>21</v>
      </c>
      <c r="I6" s="325"/>
      <c r="J6" s="128">
        <v>225</v>
      </c>
      <c r="K6" s="4"/>
      <c r="L6" s="81" t="s">
        <v>69</v>
      </c>
      <c r="M6" s="50">
        <v>1</v>
      </c>
      <c r="N6" s="326" t="s">
        <v>46</v>
      </c>
      <c r="O6" s="327"/>
      <c r="P6" s="296">
        <f>IF(M6="","",(ROUNDUP((K40*M8/M4/M6),0)*M6))</f>
        <v>-9</v>
      </c>
      <c r="Q6" s="328"/>
      <c r="R6" s="21"/>
      <c r="S6" s="7"/>
      <c r="T6" s="7"/>
      <c r="U6" s="329" t="s">
        <v>19</v>
      </c>
      <c r="V6" s="330"/>
      <c r="W6" s="330"/>
      <c r="X6" s="129">
        <f>IF(X4="","",(X2/X4))</f>
        <v>6.666666666666667</v>
      </c>
      <c r="Y6" s="29"/>
      <c r="Z6" s="77" t="s">
        <v>62</v>
      </c>
      <c r="AA6" s="321" t="str">
        <f>IF($C$6="","",$C$6)</f>
        <v>143123-1-C</v>
      </c>
      <c r="AB6" s="322"/>
      <c r="AC6" s="323"/>
      <c r="AD6" s="4"/>
      <c r="AE6" s="39"/>
      <c r="AF6" s="324" t="s">
        <v>21</v>
      </c>
      <c r="AG6" s="325"/>
      <c r="AH6" s="104">
        <f>IF($J$6="","",$J$6)</f>
        <v>225</v>
      </c>
      <c r="AI6" s="4"/>
      <c r="AJ6" s="81" t="s">
        <v>69</v>
      </c>
      <c r="AK6" s="105">
        <f>IF($M$6="","",$M$6)</f>
        <v>1</v>
      </c>
      <c r="AL6" s="326" t="s">
        <v>46</v>
      </c>
      <c r="AM6" s="327"/>
      <c r="AN6" s="296">
        <f>IF($P$6="","",$P$6)</f>
        <v>-9</v>
      </c>
      <c r="AO6" s="328"/>
      <c r="AP6" s="21"/>
      <c r="AQ6" s="7"/>
      <c r="AR6" s="7"/>
      <c r="AS6" s="329" t="s">
        <v>19</v>
      </c>
      <c r="AT6" s="330"/>
      <c r="AU6" s="330"/>
      <c r="AV6" s="87">
        <f>IF($X$6="","",$X$6)</f>
        <v>6.666666666666667</v>
      </c>
      <c r="AW6" s="29"/>
      <c r="AX6" s="77" t="s">
        <v>62</v>
      </c>
      <c r="AY6" s="321" t="str">
        <f>IF($C$6="","",$C$6)</f>
        <v>143123-1-C</v>
      </c>
      <c r="AZ6" s="322"/>
      <c r="BA6" s="323"/>
      <c r="BB6" s="4"/>
      <c r="BC6" s="39"/>
      <c r="BD6" s="324" t="s">
        <v>21</v>
      </c>
      <c r="BE6" s="325"/>
      <c r="BF6" s="104">
        <f>IF($J$6="","",$J$6)</f>
        <v>225</v>
      </c>
      <c r="BG6" s="4"/>
      <c r="BH6" s="81" t="s">
        <v>69</v>
      </c>
      <c r="BI6" s="105">
        <f>IF($M$6="","",$M$6)</f>
        <v>1</v>
      </c>
      <c r="BJ6" s="326" t="s">
        <v>46</v>
      </c>
      <c r="BK6" s="327"/>
      <c r="BL6" s="296">
        <f>IF($P$6="","",$P$6)</f>
        <v>-9</v>
      </c>
      <c r="BM6" s="328"/>
      <c r="BN6" s="21"/>
      <c r="BO6" s="7"/>
      <c r="BP6" s="7"/>
      <c r="BQ6" s="329" t="s">
        <v>19</v>
      </c>
      <c r="BR6" s="330"/>
      <c r="BS6" s="330"/>
      <c r="BT6" s="87">
        <f>IF($X$6="","",$X$6)</f>
        <v>6.666666666666667</v>
      </c>
      <c r="BU6" s="29"/>
      <c r="BV6" s="77" t="s">
        <v>62</v>
      </c>
      <c r="BW6" s="321" t="str">
        <f>IF($C$6="","",$C$6)</f>
        <v>143123-1-C</v>
      </c>
      <c r="BX6" s="322"/>
      <c r="BY6" s="323"/>
      <c r="BZ6" s="4"/>
      <c r="CA6" s="39"/>
      <c r="CB6" s="324" t="s">
        <v>21</v>
      </c>
      <c r="CC6" s="325"/>
      <c r="CD6" s="104">
        <f>IF($J$6="","",$J$6)</f>
        <v>225</v>
      </c>
      <c r="CE6" s="4"/>
      <c r="CF6" s="81" t="s">
        <v>69</v>
      </c>
      <c r="CG6" s="105">
        <f>IF($M$6="","",$M$6)</f>
        <v>1</v>
      </c>
      <c r="CH6" s="326" t="s">
        <v>46</v>
      </c>
      <c r="CI6" s="327"/>
      <c r="CJ6" s="296">
        <f>IF($P$6="","",$P$6)</f>
        <v>-9</v>
      </c>
      <c r="CK6" s="328"/>
      <c r="CL6" s="21"/>
      <c r="CM6" s="7"/>
      <c r="CN6" s="7"/>
      <c r="CO6" s="329" t="s">
        <v>19</v>
      </c>
      <c r="CP6" s="330"/>
      <c r="CQ6" s="330"/>
      <c r="CR6" s="87">
        <f>IF($X$6="","",$X$6)</f>
        <v>6.666666666666667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351210</v>
      </c>
      <c r="D8" s="369"/>
      <c r="E8" s="370"/>
      <c r="F8" s="363"/>
      <c r="G8" s="364"/>
      <c r="H8" s="292" t="s">
        <v>78</v>
      </c>
      <c r="I8" s="293"/>
      <c r="J8" s="130">
        <v>13.5</v>
      </c>
      <c r="K8" s="28"/>
      <c r="L8" s="80" t="s">
        <v>28</v>
      </c>
      <c r="M8" s="56">
        <v>0.51559999999999995</v>
      </c>
      <c r="N8" s="294" t="s">
        <v>29</v>
      </c>
      <c r="O8" s="295"/>
      <c r="P8" s="296">
        <f>IF(M8="","",M4/M8)</f>
        <v>77.404965089216446</v>
      </c>
      <c r="Q8" s="297"/>
      <c r="R8" s="28"/>
      <c r="S8" s="371" t="s">
        <v>84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351210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2">
        <f>IF($J$8="","",$J$8)</f>
        <v>13.5</v>
      </c>
      <c r="AI8" s="28"/>
      <c r="AJ8" s="80" t="s">
        <v>28</v>
      </c>
      <c r="AK8" s="106">
        <f>IF($M$8="","",$M$8)</f>
        <v>0.51559999999999995</v>
      </c>
      <c r="AL8" s="294" t="s">
        <v>29</v>
      </c>
      <c r="AM8" s="295"/>
      <c r="AN8" s="296">
        <f>IF($P$8="","",$P$8)</f>
        <v>77.404965089216446</v>
      </c>
      <c r="AO8" s="297"/>
      <c r="AP8" s="28"/>
      <c r="AQ8" s="298" t="str">
        <f>IF($S$8="","",$S$8)</f>
        <v>ACT reviewed 11/10 @  14.4 - 225 pcs/hr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351210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2">
        <f>IF($J$8="","",$J$8)</f>
        <v>13.5</v>
      </c>
      <c r="BG8" s="28"/>
      <c r="BH8" s="80" t="s">
        <v>28</v>
      </c>
      <c r="BI8" s="106">
        <f>IF($M$8="","",$M$8)</f>
        <v>0.51559999999999995</v>
      </c>
      <c r="BJ8" s="294" t="s">
        <v>29</v>
      </c>
      <c r="BK8" s="295"/>
      <c r="BL8" s="296">
        <f>IF($P$8="","",$P$8)</f>
        <v>77.404965089216446</v>
      </c>
      <c r="BM8" s="297"/>
      <c r="BN8" s="28"/>
      <c r="BO8" s="298" t="str">
        <f>IF($S$8="","",$S$8)</f>
        <v>ACT reviewed 11/10 @  14.4 - 225 pcs/hr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351210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2">
        <f>IF($J$8="","",$J$8)</f>
        <v>13.5</v>
      </c>
      <c r="CE8" s="28"/>
      <c r="CF8" s="80" t="s">
        <v>28</v>
      </c>
      <c r="CG8" s="106">
        <f>IF($M$8="","",$M$8)</f>
        <v>0.51559999999999995</v>
      </c>
      <c r="CH8" s="294" t="s">
        <v>29</v>
      </c>
      <c r="CI8" s="295"/>
      <c r="CJ8" s="296">
        <f>IF($P$8="","",$P$8)</f>
        <v>77.404965089216446</v>
      </c>
      <c r="CK8" s="297"/>
      <c r="CL8" s="28"/>
      <c r="CM8" s="298" t="str">
        <f>IF($S$8="","",$S$8)</f>
        <v>ACT reviewed 11/10 @  14.4 - 225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2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2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2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2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19">
        <v>25500</v>
      </c>
      <c r="D10" s="419"/>
      <c r="E10" s="420"/>
      <c r="F10" s="361"/>
      <c r="G10" s="362"/>
      <c r="H10" s="292" t="s">
        <v>49</v>
      </c>
      <c r="I10" s="293"/>
      <c r="J10" s="131">
        <v>14.4</v>
      </c>
      <c r="K10" s="161" t="s">
        <v>83</v>
      </c>
      <c r="L10" s="316" t="s">
        <v>41</v>
      </c>
      <c r="M10" s="317"/>
      <c r="N10" s="432" t="s">
        <v>76</v>
      </c>
      <c r="O10" s="433"/>
      <c r="P10" s="433"/>
      <c r="Q10" s="434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25500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3">
        <f>IF($J$10="","",$J$10)</f>
        <v>14.4</v>
      </c>
      <c r="AI10" s="107" t="str">
        <f>IF($K$10="","",$K$10)</f>
        <v>RD</v>
      </c>
      <c r="AJ10" s="316" t="s">
        <v>41</v>
      </c>
      <c r="AK10" s="317"/>
      <c r="AL10" s="318" t="str">
        <f>IF($N$10="","",$N$10)</f>
        <v>A01132-0034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25500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3">
        <f>IF($J$10="","",$J$10)</f>
        <v>14.4</v>
      </c>
      <c r="BG10" s="107" t="str">
        <f>IF($K$10="","",$K$10)</f>
        <v>RD</v>
      </c>
      <c r="BH10" s="316" t="s">
        <v>41</v>
      </c>
      <c r="BI10" s="317"/>
      <c r="BJ10" s="318" t="str">
        <f>IF($N$10="","",$N$10)</f>
        <v>A01132-0034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25500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3">
        <f>IF($J$10="","",$J$10)</f>
        <v>14.4</v>
      </c>
      <c r="CE10" s="107" t="str">
        <f>IF($K$10="","",$K$10)</f>
        <v>RD</v>
      </c>
      <c r="CF10" s="316" t="s">
        <v>41</v>
      </c>
      <c r="CG10" s="317"/>
      <c r="CH10" s="318" t="str">
        <f>IF($N$10="","",$N$10)</f>
        <v>A01132-0034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6" t="s">
        <v>73</v>
      </c>
      <c r="E14" s="427"/>
      <c r="F14" s="435"/>
      <c r="G14" s="108"/>
      <c r="H14" s="108"/>
      <c r="I14" s="108" t="s">
        <v>0</v>
      </c>
      <c r="J14" s="65">
        <v>0</v>
      </c>
      <c r="K14" s="65">
        <f>C$10</f>
        <v>25500</v>
      </c>
      <c r="L14" s="108" t="s">
        <v>0</v>
      </c>
      <c r="M14" s="108" t="str">
        <f>I14</f>
        <v xml:space="preserve"> </v>
      </c>
      <c r="N14" s="424" t="s">
        <v>0</v>
      </c>
      <c r="O14" s="425"/>
      <c r="P14" s="436"/>
      <c r="Q14" s="437"/>
      <c r="R14" s="425"/>
      <c r="S14" s="110"/>
      <c r="T14" s="111"/>
      <c r="U14" s="111"/>
      <c r="V14" s="426"/>
      <c r="W14" s="427"/>
      <c r="X14" s="427"/>
      <c r="Y14" s="428"/>
      <c r="Z14" s="261" t="s">
        <v>52</v>
      </c>
      <c r="AA14" s="262"/>
      <c r="AB14" s="263"/>
      <c r="AC14" s="116">
        <f>E41</f>
        <v>119.19999999999997</v>
      </c>
      <c r="AD14" s="116">
        <f t="shared" ref="AD14:AI14" si="0">F41</f>
        <v>4.8</v>
      </c>
      <c r="AE14" s="117">
        <f t="shared" si="0"/>
        <v>26155</v>
      </c>
      <c r="AF14" s="118">
        <f>H41</f>
        <v>337.89822099724381</v>
      </c>
      <c r="AG14" s="116">
        <f t="shared" si="0"/>
        <v>135.69999999999996</v>
      </c>
      <c r="AH14" s="117">
        <f t="shared" si="0"/>
        <v>26155</v>
      </c>
      <c r="AI14" s="117">
        <f t="shared" si="0"/>
        <v>-655</v>
      </c>
      <c r="AJ14" s="119">
        <f>L41</f>
        <v>26820</v>
      </c>
      <c r="AK14" s="64"/>
      <c r="AL14" s="264"/>
      <c r="AM14" s="265"/>
      <c r="AN14" s="266"/>
      <c r="AO14" s="267"/>
      <c r="AP14" s="268"/>
      <c r="AQ14" s="122">
        <f>S41</f>
        <v>16.5</v>
      </c>
      <c r="AR14" s="63"/>
      <c r="AS14" s="119">
        <f>U41</f>
        <v>483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6">
        <f>AC41</f>
        <v>119.19999999999997</v>
      </c>
      <c r="BB14" s="116">
        <f t="shared" ref="BB14" si="1">AD41</f>
        <v>4.8</v>
      </c>
      <c r="BC14" s="117">
        <f t="shared" ref="BC14" si="2">AE41</f>
        <v>26155</v>
      </c>
      <c r="BD14" s="118">
        <f>AF41</f>
        <v>337.89822099724381</v>
      </c>
      <c r="BE14" s="116">
        <f t="shared" ref="BE14" si="3">AG41</f>
        <v>135.69999999999996</v>
      </c>
      <c r="BF14" s="117">
        <f t="shared" ref="BF14" si="4">AH41</f>
        <v>26155</v>
      </c>
      <c r="BG14" s="117">
        <f t="shared" ref="BG14" si="5">AI41</f>
        <v>-655</v>
      </c>
      <c r="BH14" s="119">
        <f>AJ41</f>
        <v>26820</v>
      </c>
      <c r="BI14" s="64"/>
      <c r="BJ14" s="264"/>
      <c r="BK14" s="265"/>
      <c r="BL14" s="266"/>
      <c r="BM14" s="267"/>
      <c r="BN14" s="268"/>
      <c r="BO14" s="122">
        <f>AQ41</f>
        <v>16.5</v>
      </c>
      <c r="BP14" s="63"/>
      <c r="BQ14" s="119">
        <f>AS41</f>
        <v>483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6">
        <f>BA41</f>
        <v>119.19999999999997</v>
      </c>
      <c r="BZ14" s="116">
        <f t="shared" ref="BZ14" si="6">BB41</f>
        <v>4.8</v>
      </c>
      <c r="CA14" s="117">
        <f t="shared" ref="CA14" si="7">BC41</f>
        <v>26155</v>
      </c>
      <c r="CB14" s="118">
        <f>BD41</f>
        <v>337.89822099724381</v>
      </c>
      <c r="CC14" s="116">
        <f t="shared" ref="CC14" si="8">BE41</f>
        <v>135.69999999999996</v>
      </c>
      <c r="CD14" s="117">
        <f t="shared" ref="CD14" si="9">BF41</f>
        <v>26155</v>
      </c>
      <c r="CE14" s="117">
        <f t="shared" ref="CE14" si="10">BG41</f>
        <v>-655</v>
      </c>
      <c r="CF14" s="119">
        <f>BH41</f>
        <v>26820</v>
      </c>
      <c r="CG14" s="64"/>
      <c r="CH14" s="264"/>
      <c r="CI14" s="265"/>
      <c r="CJ14" s="266"/>
      <c r="CK14" s="267"/>
      <c r="CL14" s="268"/>
      <c r="CM14" s="122">
        <f>BO41</f>
        <v>16.5</v>
      </c>
      <c r="CN14" s="63"/>
      <c r="CO14" s="119">
        <f>BQ41</f>
        <v>483</v>
      </c>
      <c r="CP14" s="269" t="s">
        <v>45</v>
      </c>
      <c r="CQ14" s="270"/>
      <c r="CR14" s="270"/>
      <c r="CS14" s="271"/>
    </row>
    <row r="15" spans="2:97" ht="15" customHeight="1" x14ac:dyDescent="0.2">
      <c r="B15" s="134">
        <v>41950</v>
      </c>
      <c r="C15" s="159" t="s">
        <v>80</v>
      </c>
      <c r="D15" s="135">
        <v>3504</v>
      </c>
      <c r="E15" s="135">
        <v>0</v>
      </c>
      <c r="F15" s="138">
        <v>4.8</v>
      </c>
      <c r="G15" s="139">
        <v>0</v>
      </c>
      <c r="H15" s="96">
        <f>IF(G15="","",(IF($P$8=0,"",(G15/$M$6)/$P$8)))</f>
        <v>0</v>
      </c>
      <c r="I15" s="97">
        <f>IF(G15="","",(SUM(E15+F15+S15)))</f>
        <v>4.8</v>
      </c>
      <c r="J15" s="98">
        <f>SUM(G$14:G15)</f>
        <v>0</v>
      </c>
      <c r="K15" s="98">
        <f t="shared" ref="K15:K40" si="11">C$10-J15</f>
        <v>25500</v>
      </c>
      <c r="L15" s="99">
        <f>IF(G15="",0,$J$6*(I15-F15-S15))</f>
        <v>0</v>
      </c>
      <c r="M15" s="100">
        <f>G15</f>
        <v>0</v>
      </c>
      <c r="N15" s="240" t="str">
        <f>IF(L15=0,"",(M15/L15))</f>
        <v/>
      </c>
      <c r="O15" s="241"/>
      <c r="P15" s="438" t="s">
        <v>81</v>
      </c>
      <c r="Q15" s="439"/>
      <c r="R15" s="440"/>
      <c r="S15" s="141">
        <v>0</v>
      </c>
      <c r="T15" s="143">
        <v>0</v>
      </c>
      <c r="U15" s="143">
        <v>0</v>
      </c>
      <c r="V15" s="408"/>
      <c r="W15" s="409"/>
      <c r="X15" s="409"/>
      <c r="Y15" s="410"/>
      <c r="Z15" s="142"/>
      <c r="AA15" s="143"/>
      <c r="AB15" s="143"/>
      <c r="AC15" s="143"/>
      <c r="AD15" s="146"/>
      <c r="AE15" s="147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26155</v>
      </c>
      <c r="AI15" s="98">
        <f>C$10-AH15</f>
        <v>-655</v>
      </c>
      <c r="AJ15" s="99">
        <f>IF(AE15="",0,$J$6*(AG15-AD15-AQ15))</f>
        <v>0</v>
      </c>
      <c r="AK15" s="100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26155</v>
      </c>
      <c r="BG15" s="98">
        <f>$C$10-BF15</f>
        <v>-655</v>
      </c>
      <c r="BH15" s="99">
        <f>IF(BC15="",0,$J$6*(BE15-BB15-BO15))</f>
        <v>0</v>
      </c>
      <c r="BI15" s="100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79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26155</v>
      </c>
      <c r="CE15" s="98">
        <f>$C$10-CD15</f>
        <v>-655</v>
      </c>
      <c r="CF15" s="99">
        <f>IF(CA15="",0,$J$6*(CC15-BZ15-CM15))</f>
        <v>0</v>
      </c>
      <c r="CG15" s="100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79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4">
        <v>41950</v>
      </c>
      <c r="C16" s="159" t="s">
        <v>85</v>
      </c>
      <c r="D16" s="135"/>
      <c r="E16" s="135">
        <v>0</v>
      </c>
      <c r="F16" s="137">
        <v>0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1.1000000000000001</v>
      </c>
      <c r="J16" s="98">
        <f>SUM(G$14:G16)</f>
        <v>0</v>
      </c>
      <c r="K16" s="98">
        <f>C$10-J16</f>
        <v>25500</v>
      </c>
      <c r="L16" s="99">
        <f t="shared" ref="L16:L40" si="14">IF(G16="",0,$J$6*(I16-F16-S16))</f>
        <v>0</v>
      </c>
      <c r="M16" s="100">
        <f t="shared" ref="M16:M40" si="15">G16</f>
        <v>0</v>
      </c>
      <c r="N16" s="240" t="str">
        <f t="shared" ref="N16:N40" si="16">IF(L16=0,"",(M16/L16))</f>
        <v/>
      </c>
      <c r="O16" s="241"/>
      <c r="P16" s="438"/>
      <c r="Q16" s="439"/>
      <c r="R16" s="440"/>
      <c r="S16" s="141">
        <v>1.1000000000000001</v>
      </c>
      <c r="T16" s="143">
        <v>3</v>
      </c>
      <c r="U16" s="143">
        <v>0</v>
      </c>
      <c r="V16" s="408" t="s">
        <v>90</v>
      </c>
      <c r="W16" s="409"/>
      <c r="X16" s="409"/>
      <c r="Y16" s="410"/>
      <c r="Z16" s="142"/>
      <c r="AA16" s="143"/>
      <c r="AB16" s="143"/>
      <c r="AC16" s="143"/>
      <c r="AD16" s="145"/>
      <c r="AE16" s="147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26155</v>
      </c>
      <c r="AI16" s="98">
        <f t="shared" ref="AI16:AI40" si="19">C$10-AH16</f>
        <v>-655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26155</v>
      </c>
      <c r="BG16" s="98">
        <f t="shared" ref="BG16:BG40" si="25">$C$10-BF16</f>
        <v>-655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79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26155</v>
      </c>
      <c r="CE16" s="98">
        <f t="shared" ref="CE16:CE40" si="31">$C$10-CD16</f>
        <v>-655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79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4">
        <v>41950</v>
      </c>
      <c r="C17" s="159" t="s">
        <v>87</v>
      </c>
      <c r="D17" s="135">
        <v>27927</v>
      </c>
      <c r="E17" s="135">
        <v>6.1</v>
      </c>
      <c r="F17" s="137">
        <v>0</v>
      </c>
      <c r="G17" s="139">
        <v>1500</v>
      </c>
      <c r="H17" s="96">
        <f t="shared" si="12"/>
        <v>19.378601854171887</v>
      </c>
      <c r="I17" s="97">
        <f t="shared" si="13"/>
        <v>7.6</v>
      </c>
      <c r="J17" s="98">
        <f>SUM(G$14:G17)</f>
        <v>1500</v>
      </c>
      <c r="K17" s="98">
        <f t="shared" si="11"/>
        <v>24000</v>
      </c>
      <c r="L17" s="99">
        <f t="shared" si="14"/>
        <v>1372.5</v>
      </c>
      <c r="M17" s="100">
        <f t="shared" si="15"/>
        <v>1500</v>
      </c>
      <c r="N17" s="240">
        <f t="shared" si="16"/>
        <v>1.0928961748633881</v>
      </c>
      <c r="O17" s="241"/>
      <c r="P17" s="438">
        <v>499110</v>
      </c>
      <c r="Q17" s="439"/>
      <c r="R17" s="440"/>
      <c r="S17" s="141">
        <v>1.5</v>
      </c>
      <c r="T17" s="143">
        <v>4</v>
      </c>
      <c r="U17" s="143">
        <v>0</v>
      </c>
      <c r="V17" s="408" t="s">
        <v>86</v>
      </c>
      <c r="W17" s="409"/>
      <c r="X17" s="409"/>
      <c r="Y17" s="410"/>
      <c r="Z17" s="142"/>
      <c r="AA17" s="143"/>
      <c r="AB17" s="143"/>
      <c r="AC17" s="143"/>
      <c r="AD17" s="145"/>
      <c r="AE17" s="147"/>
      <c r="AF17" s="96" t="str">
        <f t="shared" si="17"/>
        <v/>
      </c>
      <c r="AG17" s="97" t="str">
        <f t="shared" si="18"/>
        <v/>
      </c>
      <c r="AH17" s="98">
        <f>SUM(AE$14:AE17)</f>
        <v>26155</v>
      </c>
      <c r="AI17" s="98">
        <f t="shared" si="19"/>
        <v>-655</v>
      </c>
      <c r="AJ17" s="99">
        <f t="shared" si="20"/>
        <v>0</v>
      </c>
      <c r="AK17" s="100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26155</v>
      </c>
      <c r="BG17" s="98">
        <f t="shared" si="25"/>
        <v>-655</v>
      </c>
      <c r="BH17" s="99">
        <f t="shared" si="26"/>
        <v>0</v>
      </c>
      <c r="BI17" s="100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26155</v>
      </c>
      <c r="CE17" s="98">
        <f t="shared" si="31"/>
        <v>-655</v>
      </c>
      <c r="CF17" s="99">
        <f t="shared" si="32"/>
        <v>0</v>
      </c>
      <c r="CG17" s="100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4">
        <v>41951</v>
      </c>
      <c r="C18" s="159" t="s">
        <v>88</v>
      </c>
      <c r="D18" s="135"/>
      <c r="E18" s="135">
        <v>6.6</v>
      </c>
      <c r="F18" s="137">
        <v>0</v>
      </c>
      <c r="G18" s="139">
        <v>1490</v>
      </c>
      <c r="H18" s="96">
        <f t="shared" si="12"/>
        <v>19.249411175144076</v>
      </c>
      <c r="I18" s="97">
        <f t="shared" si="13"/>
        <v>6.6</v>
      </c>
      <c r="J18" s="98">
        <f>SUM(G$14:G18)</f>
        <v>2990</v>
      </c>
      <c r="K18" s="98">
        <f t="shared" si="11"/>
        <v>22510</v>
      </c>
      <c r="L18" s="99">
        <f t="shared" si="14"/>
        <v>1485</v>
      </c>
      <c r="M18" s="100">
        <f t="shared" si="15"/>
        <v>1490</v>
      </c>
      <c r="N18" s="240">
        <f t="shared" si="16"/>
        <v>1.0033670033670035</v>
      </c>
      <c r="O18" s="241"/>
      <c r="P18" s="438">
        <v>499110</v>
      </c>
      <c r="Q18" s="439"/>
      <c r="R18" s="440"/>
      <c r="S18" s="141">
        <v>0</v>
      </c>
      <c r="T18" s="143">
        <v>0</v>
      </c>
      <c r="U18" s="143">
        <v>0</v>
      </c>
      <c r="V18" s="408"/>
      <c r="W18" s="409"/>
      <c r="X18" s="409"/>
      <c r="Y18" s="410"/>
      <c r="Z18" s="142"/>
      <c r="AA18" s="143"/>
      <c r="AB18" s="143"/>
      <c r="AC18" s="143"/>
      <c r="AD18" s="145"/>
      <c r="AE18" s="147"/>
      <c r="AF18" s="96" t="str">
        <f t="shared" si="17"/>
        <v/>
      </c>
      <c r="AG18" s="97" t="str">
        <f t="shared" si="18"/>
        <v/>
      </c>
      <c r="AH18" s="98">
        <f>SUM(AE$14:AE18)</f>
        <v>26155</v>
      </c>
      <c r="AI18" s="98">
        <f t="shared" si="19"/>
        <v>-655</v>
      </c>
      <c r="AJ18" s="99">
        <f t="shared" si="20"/>
        <v>0</v>
      </c>
      <c r="AK18" s="100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26155</v>
      </c>
      <c r="BG18" s="98">
        <f t="shared" si="25"/>
        <v>-655</v>
      </c>
      <c r="BH18" s="99">
        <f t="shared" si="26"/>
        <v>0</v>
      </c>
      <c r="BI18" s="100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26155</v>
      </c>
      <c r="CE18" s="98">
        <f t="shared" si="31"/>
        <v>-655</v>
      </c>
      <c r="CF18" s="99">
        <f t="shared" si="32"/>
        <v>0</v>
      </c>
      <c r="CG18" s="100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4">
        <v>41951</v>
      </c>
      <c r="C19" s="162" t="s">
        <v>89</v>
      </c>
      <c r="D19" s="135">
        <v>3205</v>
      </c>
      <c r="E19" s="135">
        <v>6</v>
      </c>
      <c r="F19" s="137">
        <v>0</v>
      </c>
      <c r="G19" s="139">
        <v>1220</v>
      </c>
      <c r="H19" s="96">
        <f t="shared" si="12"/>
        <v>15.761262841393135</v>
      </c>
      <c r="I19" s="97">
        <f t="shared" si="13"/>
        <v>6</v>
      </c>
      <c r="J19" s="98">
        <f>SUM(G$14:G19)</f>
        <v>4210</v>
      </c>
      <c r="K19" s="98">
        <f t="shared" si="11"/>
        <v>21290</v>
      </c>
      <c r="L19" s="99">
        <f t="shared" si="14"/>
        <v>1350</v>
      </c>
      <c r="M19" s="100">
        <f t="shared" si="15"/>
        <v>1220</v>
      </c>
      <c r="N19" s="240">
        <f t="shared" si="16"/>
        <v>0.90370370370370368</v>
      </c>
      <c r="O19" s="241"/>
      <c r="P19" s="438">
        <v>482631</v>
      </c>
      <c r="Q19" s="439"/>
      <c r="R19" s="440"/>
      <c r="S19" s="141">
        <v>0</v>
      </c>
      <c r="T19" s="143">
        <v>0</v>
      </c>
      <c r="U19" s="143">
        <v>0</v>
      </c>
      <c r="V19" s="408" t="s">
        <v>91</v>
      </c>
      <c r="W19" s="409"/>
      <c r="X19" s="409"/>
      <c r="Y19" s="410"/>
      <c r="Z19" s="142"/>
      <c r="AA19" s="144"/>
      <c r="AB19" s="143"/>
      <c r="AC19" s="143"/>
      <c r="AD19" s="145"/>
      <c r="AE19" s="147"/>
      <c r="AF19" s="96" t="str">
        <f t="shared" si="17"/>
        <v/>
      </c>
      <c r="AG19" s="97" t="str">
        <f t="shared" si="18"/>
        <v/>
      </c>
      <c r="AH19" s="98">
        <f>SUM(AE$14:AE19)</f>
        <v>26155</v>
      </c>
      <c r="AI19" s="98">
        <f t="shared" si="19"/>
        <v>-655</v>
      </c>
      <c r="AJ19" s="99">
        <f t="shared" si="20"/>
        <v>0</v>
      </c>
      <c r="AK19" s="100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26155</v>
      </c>
      <c r="BG19" s="98">
        <f t="shared" si="25"/>
        <v>-655</v>
      </c>
      <c r="BH19" s="99">
        <f t="shared" si="26"/>
        <v>0</v>
      </c>
      <c r="BI19" s="100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26155</v>
      </c>
      <c r="CE19" s="98">
        <f t="shared" si="31"/>
        <v>-655</v>
      </c>
      <c r="CF19" s="99">
        <f t="shared" si="32"/>
        <v>0</v>
      </c>
      <c r="CG19" s="100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4">
        <v>41951</v>
      </c>
      <c r="C20" s="162" t="s">
        <v>87</v>
      </c>
      <c r="D20" s="135">
        <v>27927</v>
      </c>
      <c r="E20" s="135">
        <v>6</v>
      </c>
      <c r="F20" s="137">
        <v>0</v>
      </c>
      <c r="G20" s="139">
        <v>1235</v>
      </c>
      <c r="H20" s="96">
        <f t="shared" si="12"/>
        <v>15.955048859934854</v>
      </c>
      <c r="I20" s="97">
        <f t="shared" si="13"/>
        <v>6</v>
      </c>
      <c r="J20" s="98">
        <f>SUM(G$14:G20)</f>
        <v>5445</v>
      </c>
      <c r="K20" s="98">
        <f t="shared" si="11"/>
        <v>20055</v>
      </c>
      <c r="L20" s="99">
        <f t="shared" si="14"/>
        <v>1350</v>
      </c>
      <c r="M20" s="100">
        <f t="shared" si="15"/>
        <v>1235</v>
      </c>
      <c r="N20" s="240">
        <f t="shared" si="16"/>
        <v>0.91481481481481486</v>
      </c>
      <c r="O20" s="241"/>
      <c r="P20" s="438">
        <v>482631</v>
      </c>
      <c r="Q20" s="439"/>
      <c r="R20" s="440"/>
      <c r="S20" s="141">
        <v>0</v>
      </c>
      <c r="T20" s="143">
        <v>0</v>
      </c>
      <c r="U20" s="143">
        <v>0</v>
      </c>
      <c r="V20" s="408" t="s">
        <v>92</v>
      </c>
      <c r="W20" s="409"/>
      <c r="X20" s="409"/>
      <c r="Y20" s="410"/>
      <c r="Z20" s="142"/>
      <c r="AA20" s="144"/>
      <c r="AB20" s="143"/>
      <c r="AC20" s="143"/>
      <c r="AD20" s="145"/>
      <c r="AE20" s="147"/>
      <c r="AF20" s="96" t="str">
        <f t="shared" si="17"/>
        <v/>
      </c>
      <c r="AG20" s="97" t="str">
        <f t="shared" si="18"/>
        <v/>
      </c>
      <c r="AH20" s="98">
        <f>SUM(AE$14:AE20)</f>
        <v>26155</v>
      </c>
      <c r="AI20" s="98">
        <f t="shared" si="19"/>
        <v>-655</v>
      </c>
      <c r="AJ20" s="99">
        <f t="shared" si="20"/>
        <v>0</v>
      </c>
      <c r="AK20" s="100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26155</v>
      </c>
      <c r="BG20" s="98">
        <f t="shared" si="25"/>
        <v>-655</v>
      </c>
      <c r="BH20" s="99">
        <f t="shared" si="26"/>
        <v>0</v>
      </c>
      <c r="BI20" s="100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26155</v>
      </c>
      <c r="CE20" s="98">
        <f t="shared" si="31"/>
        <v>-655</v>
      </c>
      <c r="CF20" s="99">
        <f t="shared" si="32"/>
        <v>0</v>
      </c>
      <c r="CG20" s="100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4">
        <v>41953</v>
      </c>
      <c r="C21" s="162" t="s">
        <v>80</v>
      </c>
      <c r="D21" s="135">
        <v>3504</v>
      </c>
      <c r="E21" s="135">
        <v>6.1</v>
      </c>
      <c r="F21" s="135">
        <v>0</v>
      </c>
      <c r="G21" s="139">
        <v>1330</v>
      </c>
      <c r="H21" s="96">
        <f t="shared" si="12"/>
        <v>17.182360310699075</v>
      </c>
      <c r="I21" s="97">
        <f t="shared" si="13"/>
        <v>7.6</v>
      </c>
      <c r="J21" s="98">
        <f>SUM(G$14:G21)</f>
        <v>6775</v>
      </c>
      <c r="K21" s="98">
        <f t="shared" si="11"/>
        <v>18725</v>
      </c>
      <c r="L21" s="99">
        <f t="shared" si="14"/>
        <v>1372.5</v>
      </c>
      <c r="M21" s="100">
        <f t="shared" si="15"/>
        <v>1330</v>
      </c>
      <c r="N21" s="240">
        <f t="shared" si="16"/>
        <v>0.96903460837887068</v>
      </c>
      <c r="O21" s="241"/>
      <c r="P21" s="438">
        <v>482631</v>
      </c>
      <c r="Q21" s="439"/>
      <c r="R21" s="440"/>
      <c r="S21" s="141">
        <v>1.5</v>
      </c>
      <c r="T21" s="143">
        <v>2</v>
      </c>
      <c r="U21" s="143">
        <v>117</v>
      </c>
      <c r="V21" s="411" t="s">
        <v>93</v>
      </c>
      <c r="W21" s="412"/>
      <c r="X21" s="412"/>
      <c r="Y21" s="413"/>
      <c r="Z21" s="142"/>
      <c r="AA21" s="144"/>
      <c r="AB21" s="143"/>
      <c r="AC21" s="143"/>
      <c r="AD21" s="143"/>
      <c r="AE21" s="147"/>
      <c r="AF21" s="96" t="str">
        <f t="shared" si="17"/>
        <v/>
      </c>
      <c r="AG21" s="97" t="str">
        <f t="shared" si="18"/>
        <v/>
      </c>
      <c r="AH21" s="98">
        <f>SUM(AE$14:AE21)</f>
        <v>26155</v>
      </c>
      <c r="AI21" s="98">
        <f t="shared" si="19"/>
        <v>-655</v>
      </c>
      <c r="AJ21" s="99">
        <f t="shared" si="20"/>
        <v>0</v>
      </c>
      <c r="AK21" s="100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26155</v>
      </c>
      <c r="BG21" s="98">
        <f t="shared" si="25"/>
        <v>-655</v>
      </c>
      <c r="BH21" s="99">
        <f t="shared" si="26"/>
        <v>0</v>
      </c>
      <c r="BI21" s="100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26155</v>
      </c>
      <c r="CE21" s="98">
        <f t="shared" si="31"/>
        <v>-655</v>
      </c>
      <c r="CF21" s="99">
        <f t="shared" si="32"/>
        <v>0</v>
      </c>
      <c r="CG21" s="100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4">
        <v>41953</v>
      </c>
      <c r="C22" s="162" t="s">
        <v>89</v>
      </c>
      <c r="D22" s="135">
        <v>3205</v>
      </c>
      <c r="E22" s="135">
        <v>7.6</v>
      </c>
      <c r="F22" s="135">
        <v>0</v>
      </c>
      <c r="G22" s="139">
        <v>1980</v>
      </c>
      <c r="H22" s="96">
        <f t="shared" si="12"/>
        <v>25.57975444750689</v>
      </c>
      <c r="I22" s="97">
        <f t="shared" si="13"/>
        <v>7.6</v>
      </c>
      <c r="J22" s="98">
        <f>SUM(G$14:G22)</f>
        <v>8755</v>
      </c>
      <c r="K22" s="98">
        <f t="shared" si="11"/>
        <v>16745</v>
      </c>
      <c r="L22" s="99">
        <f t="shared" si="14"/>
        <v>1710</v>
      </c>
      <c r="M22" s="100">
        <f t="shared" si="15"/>
        <v>1980</v>
      </c>
      <c r="N22" s="240">
        <f t="shared" si="16"/>
        <v>1.1578947368421053</v>
      </c>
      <c r="O22" s="241"/>
      <c r="P22" s="438">
        <v>499110</v>
      </c>
      <c r="Q22" s="439"/>
      <c r="R22" s="440"/>
      <c r="S22" s="141">
        <v>0</v>
      </c>
      <c r="T22" s="143">
        <v>0</v>
      </c>
      <c r="U22" s="143">
        <v>0</v>
      </c>
      <c r="V22" s="408" t="s">
        <v>97</v>
      </c>
      <c r="W22" s="409"/>
      <c r="X22" s="409"/>
      <c r="Y22" s="410"/>
      <c r="Z22" s="142"/>
      <c r="AA22" s="144"/>
      <c r="AB22" s="143"/>
      <c r="AC22" s="143"/>
      <c r="AD22" s="143"/>
      <c r="AE22" s="147"/>
      <c r="AF22" s="96" t="str">
        <f t="shared" si="17"/>
        <v/>
      </c>
      <c r="AG22" s="97" t="str">
        <f t="shared" si="18"/>
        <v/>
      </c>
      <c r="AH22" s="98">
        <f>SUM(AE$14:AE22)</f>
        <v>26155</v>
      </c>
      <c r="AI22" s="98">
        <f t="shared" si="19"/>
        <v>-655</v>
      </c>
      <c r="AJ22" s="99">
        <f t="shared" si="20"/>
        <v>0</v>
      </c>
      <c r="AK22" s="100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26155</v>
      </c>
      <c r="BG22" s="98">
        <f t="shared" si="25"/>
        <v>-655</v>
      </c>
      <c r="BH22" s="99">
        <f t="shared" si="26"/>
        <v>0</v>
      </c>
      <c r="BI22" s="100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26155</v>
      </c>
      <c r="CE22" s="98">
        <f t="shared" si="31"/>
        <v>-655</v>
      </c>
      <c r="CF22" s="99">
        <f t="shared" si="32"/>
        <v>0</v>
      </c>
      <c r="CG22" s="100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4">
        <v>41953</v>
      </c>
      <c r="C23" s="162" t="s">
        <v>98</v>
      </c>
      <c r="D23" s="135"/>
      <c r="E23" s="135">
        <v>7.6</v>
      </c>
      <c r="F23" s="135">
        <v>0</v>
      </c>
      <c r="G23" s="139">
        <v>1500</v>
      </c>
      <c r="H23" s="96">
        <f t="shared" si="12"/>
        <v>19.378601854171887</v>
      </c>
      <c r="I23" s="97">
        <f t="shared" si="13"/>
        <v>7.6</v>
      </c>
      <c r="J23" s="98">
        <f>SUM(G$14:G23)</f>
        <v>10255</v>
      </c>
      <c r="K23" s="98">
        <f t="shared" si="11"/>
        <v>15245</v>
      </c>
      <c r="L23" s="99">
        <f t="shared" si="14"/>
        <v>1710</v>
      </c>
      <c r="M23" s="100">
        <f t="shared" si="15"/>
        <v>1500</v>
      </c>
      <c r="N23" s="240">
        <f t="shared" si="16"/>
        <v>0.8771929824561403</v>
      </c>
      <c r="O23" s="241"/>
      <c r="P23" s="438">
        <v>499110</v>
      </c>
      <c r="Q23" s="439"/>
      <c r="R23" s="440"/>
      <c r="S23" s="141">
        <v>0</v>
      </c>
      <c r="T23" s="143">
        <v>0</v>
      </c>
      <c r="U23" s="143">
        <v>0</v>
      </c>
      <c r="V23" s="408" t="s">
        <v>99</v>
      </c>
      <c r="W23" s="409"/>
      <c r="X23" s="409"/>
      <c r="Y23" s="410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26155</v>
      </c>
      <c r="AI23" s="98">
        <f t="shared" si="19"/>
        <v>-655</v>
      </c>
      <c r="AJ23" s="99">
        <f t="shared" si="20"/>
        <v>0</v>
      </c>
      <c r="AK23" s="100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26155</v>
      </c>
      <c r="BG23" s="98">
        <f t="shared" si="25"/>
        <v>-655</v>
      </c>
      <c r="BH23" s="99">
        <f t="shared" si="26"/>
        <v>0</v>
      </c>
      <c r="BI23" s="100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26155</v>
      </c>
      <c r="CE23" s="98">
        <f t="shared" si="31"/>
        <v>-655</v>
      </c>
      <c r="CF23" s="99">
        <f t="shared" si="32"/>
        <v>0</v>
      </c>
      <c r="CG23" s="100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4"/>
      <c r="C24" s="136"/>
      <c r="D24" s="135"/>
      <c r="E24" s="135"/>
      <c r="F24" s="135"/>
      <c r="G24" s="140"/>
      <c r="H24" s="96" t="str">
        <f t="shared" si="12"/>
        <v/>
      </c>
      <c r="I24" s="97" t="str">
        <f t="shared" si="13"/>
        <v/>
      </c>
      <c r="J24" s="98">
        <f>SUM(G$14:G24)</f>
        <v>10255</v>
      </c>
      <c r="K24" s="98">
        <f t="shared" si="11"/>
        <v>15245</v>
      </c>
      <c r="L24" s="99">
        <f t="shared" si="14"/>
        <v>0</v>
      </c>
      <c r="M24" s="100">
        <f t="shared" si="15"/>
        <v>0</v>
      </c>
      <c r="N24" s="240" t="str">
        <f t="shared" si="16"/>
        <v/>
      </c>
      <c r="O24" s="241"/>
      <c r="P24" s="438"/>
      <c r="Q24" s="439"/>
      <c r="R24" s="440"/>
      <c r="S24" s="141"/>
      <c r="T24" s="143"/>
      <c r="U24" s="143"/>
      <c r="V24" s="408" t="s">
        <v>100</v>
      </c>
      <c r="W24" s="409"/>
      <c r="X24" s="409"/>
      <c r="Y24" s="410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26155</v>
      </c>
      <c r="AI24" s="98">
        <f t="shared" si="19"/>
        <v>-655</v>
      </c>
      <c r="AJ24" s="99">
        <f t="shared" si="20"/>
        <v>0</v>
      </c>
      <c r="AK24" s="100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26155</v>
      </c>
      <c r="BG24" s="98">
        <f t="shared" si="25"/>
        <v>-655</v>
      </c>
      <c r="BH24" s="99">
        <f t="shared" si="26"/>
        <v>0</v>
      </c>
      <c r="BI24" s="100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26155</v>
      </c>
      <c r="CE24" s="98">
        <f t="shared" si="31"/>
        <v>-655</v>
      </c>
      <c r="CF24" s="99">
        <f t="shared" si="32"/>
        <v>0</v>
      </c>
      <c r="CG24" s="100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4">
        <v>41954</v>
      </c>
      <c r="C25" s="162" t="s">
        <v>101</v>
      </c>
      <c r="D25" s="135"/>
      <c r="E25" s="135">
        <v>7.6</v>
      </c>
      <c r="F25" s="135">
        <v>0</v>
      </c>
      <c r="G25" s="139">
        <v>1885</v>
      </c>
      <c r="H25" s="96">
        <f t="shared" si="12"/>
        <v>24.352442996742671</v>
      </c>
      <c r="I25" s="97">
        <f t="shared" si="13"/>
        <v>7.6</v>
      </c>
      <c r="J25" s="98">
        <f>SUM(G$14:G25)</f>
        <v>12140</v>
      </c>
      <c r="K25" s="98">
        <f t="shared" si="11"/>
        <v>13360</v>
      </c>
      <c r="L25" s="99">
        <f t="shared" si="14"/>
        <v>1710</v>
      </c>
      <c r="M25" s="100">
        <f t="shared" si="15"/>
        <v>1885</v>
      </c>
      <c r="N25" s="240">
        <f t="shared" si="16"/>
        <v>1.1023391812865497</v>
      </c>
      <c r="O25" s="241"/>
      <c r="P25" s="438">
        <v>499110</v>
      </c>
      <c r="Q25" s="439"/>
      <c r="R25" s="440"/>
      <c r="S25" s="141">
        <v>0</v>
      </c>
      <c r="T25" s="143">
        <v>0</v>
      </c>
      <c r="U25" s="143">
        <v>0</v>
      </c>
      <c r="V25" s="408"/>
      <c r="W25" s="409"/>
      <c r="X25" s="409"/>
      <c r="Y25" s="410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26155</v>
      </c>
      <c r="AI25" s="98">
        <f t="shared" si="19"/>
        <v>-655</v>
      </c>
      <c r="AJ25" s="99">
        <f t="shared" si="20"/>
        <v>0</v>
      </c>
      <c r="AK25" s="100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26155</v>
      </c>
      <c r="BG25" s="98">
        <f t="shared" si="25"/>
        <v>-655</v>
      </c>
      <c r="BH25" s="99">
        <f t="shared" si="26"/>
        <v>0</v>
      </c>
      <c r="BI25" s="100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26155</v>
      </c>
      <c r="CE25" s="98">
        <f t="shared" si="31"/>
        <v>-655</v>
      </c>
      <c r="CF25" s="99">
        <f t="shared" si="32"/>
        <v>0</v>
      </c>
      <c r="CG25" s="100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4">
        <v>41954</v>
      </c>
      <c r="C26" s="162" t="s">
        <v>85</v>
      </c>
      <c r="D26" s="135"/>
      <c r="E26" s="135">
        <v>7.6</v>
      </c>
      <c r="F26" s="135">
        <v>0</v>
      </c>
      <c r="G26" s="139">
        <v>1915</v>
      </c>
      <c r="H26" s="96">
        <f t="shared" si="12"/>
        <v>24.740015033826108</v>
      </c>
      <c r="I26" s="97">
        <f t="shared" si="13"/>
        <v>7.6</v>
      </c>
      <c r="J26" s="98">
        <f>SUM(G$14:G26)</f>
        <v>14055</v>
      </c>
      <c r="K26" s="98">
        <f t="shared" si="11"/>
        <v>11445</v>
      </c>
      <c r="L26" s="99">
        <f t="shared" si="14"/>
        <v>1710</v>
      </c>
      <c r="M26" s="100">
        <f t="shared" si="15"/>
        <v>1915</v>
      </c>
      <c r="N26" s="240">
        <f t="shared" si="16"/>
        <v>1.1198830409356726</v>
      </c>
      <c r="O26" s="241"/>
      <c r="P26" s="438">
        <v>499110</v>
      </c>
      <c r="Q26" s="439"/>
      <c r="R26" s="440"/>
      <c r="S26" s="141">
        <v>0</v>
      </c>
      <c r="T26" s="143">
        <v>0</v>
      </c>
      <c r="U26" s="143">
        <v>0</v>
      </c>
      <c r="V26" s="408" t="s">
        <v>102</v>
      </c>
      <c r="W26" s="409"/>
      <c r="X26" s="409"/>
      <c r="Y26" s="410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26155</v>
      </c>
      <c r="AI26" s="98">
        <f t="shared" si="19"/>
        <v>-655</v>
      </c>
      <c r="AJ26" s="99">
        <f t="shared" si="20"/>
        <v>0</v>
      </c>
      <c r="AK26" s="100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26155</v>
      </c>
      <c r="BG26" s="98">
        <f t="shared" si="25"/>
        <v>-655</v>
      </c>
      <c r="BH26" s="99">
        <f t="shared" si="26"/>
        <v>0</v>
      </c>
      <c r="BI26" s="100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26155</v>
      </c>
      <c r="CE26" s="98">
        <f t="shared" si="31"/>
        <v>-655</v>
      </c>
      <c r="CF26" s="99">
        <f t="shared" si="32"/>
        <v>0</v>
      </c>
      <c r="CG26" s="100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4">
        <v>41954</v>
      </c>
      <c r="C27" s="162" t="s">
        <v>103</v>
      </c>
      <c r="D27" s="135"/>
      <c r="E27" s="135">
        <v>7.6</v>
      </c>
      <c r="F27" s="135">
        <v>0</v>
      </c>
      <c r="G27" s="139">
        <v>1940</v>
      </c>
      <c r="H27" s="96">
        <f t="shared" si="12"/>
        <v>25.062991731395641</v>
      </c>
      <c r="I27" s="97">
        <f t="shared" si="13"/>
        <v>7.6</v>
      </c>
      <c r="J27" s="98">
        <f>SUM(G$14:G27)</f>
        <v>15995</v>
      </c>
      <c r="K27" s="98">
        <f t="shared" si="11"/>
        <v>9505</v>
      </c>
      <c r="L27" s="99">
        <f t="shared" si="14"/>
        <v>1710</v>
      </c>
      <c r="M27" s="100">
        <f t="shared" si="15"/>
        <v>1940</v>
      </c>
      <c r="N27" s="240">
        <f t="shared" si="16"/>
        <v>1.1345029239766082</v>
      </c>
      <c r="O27" s="241"/>
      <c r="P27" s="438">
        <v>499110</v>
      </c>
      <c r="Q27" s="439"/>
      <c r="R27" s="440"/>
      <c r="S27" s="141">
        <v>0</v>
      </c>
      <c r="T27" s="143">
        <v>0</v>
      </c>
      <c r="U27" s="143">
        <v>0</v>
      </c>
      <c r="V27" s="408"/>
      <c r="W27" s="409"/>
      <c r="X27" s="409"/>
      <c r="Y27" s="410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26155</v>
      </c>
      <c r="AI27" s="98">
        <f t="shared" si="19"/>
        <v>-655</v>
      </c>
      <c r="AJ27" s="99">
        <f t="shared" si="20"/>
        <v>0</v>
      </c>
      <c r="AK27" s="100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26155</v>
      </c>
      <c r="BG27" s="98">
        <f t="shared" si="25"/>
        <v>-655</v>
      </c>
      <c r="BH27" s="99">
        <f t="shared" si="26"/>
        <v>0</v>
      </c>
      <c r="BI27" s="100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26155</v>
      </c>
      <c r="CE27" s="98">
        <f t="shared" si="31"/>
        <v>-655</v>
      </c>
      <c r="CF27" s="99">
        <f t="shared" si="32"/>
        <v>0</v>
      </c>
      <c r="CG27" s="100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4">
        <v>41955</v>
      </c>
      <c r="C28" s="162" t="s">
        <v>101</v>
      </c>
      <c r="D28" s="135"/>
      <c r="E28" s="135">
        <v>7.6</v>
      </c>
      <c r="F28" s="135">
        <v>0</v>
      </c>
      <c r="G28" s="139">
        <v>650</v>
      </c>
      <c r="H28" s="96">
        <f t="shared" si="12"/>
        <v>8.3973941368078169</v>
      </c>
      <c r="I28" s="97">
        <f t="shared" si="13"/>
        <v>7.6</v>
      </c>
      <c r="J28" s="98">
        <f>SUM(G$14:G28)</f>
        <v>16645</v>
      </c>
      <c r="K28" s="98">
        <f t="shared" si="11"/>
        <v>8855</v>
      </c>
      <c r="L28" s="99">
        <f t="shared" si="14"/>
        <v>1710</v>
      </c>
      <c r="M28" s="100">
        <f t="shared" si="15"/>
        <v>650</v>
      </c>
      <c r="N28" s="240">
        <f t="shared" si="16"/>
        <v>0.38011695906432746</v>
      </c>
      <c r="O28" s="241"/>
      <c r="P28" s="438"/>
      <c r="Q28" s="439"/>
      <c r="R28" s="440"/>
      <c r="S28" s="141">
        <v>0</v>
      </c>
      <c r="T28" s="143">
        <v>0</v>
      </c>
      <c r="U28" s="143">
        <v>0</v>
      </c>
      <c r="V28" s="408"/>
      <c r="W28" s="409"/>
      <c r="X28" s="409"/>
      <c r="Y28" s="410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26155</v>
      </c>
      <c r="AI28" s="98">
        <f t="shared" si="19"/>
        <v>-655</v>
      </c>
      <c r="AJ28" s="99">
        <f t="shared" si="20"/>
        <v>0</v>
      </c>
      <c r="AK28" s="100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26155</v>
      </c>
      <c r="BG28" s="98">
        <f t="shared" si="25"/>
        <v>-655</v>
      </c>
      <c r="BH28" s="99">
        <f t="shared" si="26"/>
        <v>0</v>
      </c>
      <c r="BI28" s="100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26155</v>
      </c>
      <c r="CE28" s="98">
        <f t="shared" si="31"/>
        <v>-655</v>
      </c>
      <c r="CF28" s="99">
        <f t="shared" si="32"/>
        <v>0</v>
      </c>
      <c r="CG28" s="100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4">
        <v>41955</v>
      </c>
      <c r="C29" s="162" t="s">
        <v>89</v>
      </c>
      <c r="D29" s="135">
        <v>3205</v>
      </c>
      <c r="E29" s="135">
        <v>3</v>
      </c>
      <c r="F29" s="135">
        <v>0</v>
      </c>
      <c r="G29" s="139">
        <v>665</v>
      </c>
      <c r="H29" s="96">
        <f t="shared" si="12"/>
        <v>8.5911801553495373</v>
      </c>
      <c r="I29" s="97">
        <f t="shared" si="13"/>
        <v>7.6</v>
      </c>
      <c r="J29" s="98">
        <f>SUM(G$14:G29)</f>
        <v>17310</v>
      </c>
      <c r="K29" s="98">
        <f t="shared" si="11"/>
        <v>8190</v>
      </c>
      <c r="L29" s="99">
        <f t="shared" si="14"/>
        <v>675</v>
      </c>
      <c r="M29" s="100">
        <f t="shared" si="15"/>
        <v>665</v>
      </c>
      <c r="N29" s="240">
        <f t="shared" si="16"/>
        <v>0.98518518518518516</v>
      </c>
      <c r="O29" s="241"/>
      <c r="P29" s="438">
        <v>499110</v>
      </c>
      <c r="Q29" s="439"/>
      <c r="R29" s="440"/>
      <c r="S29" s="141">
        <v>4.5999999999999996</v>
      </c>
      <c r="T29" s="143">
        <v>4</v>
      </c>
      <c r="U29" s="143">
        <v>0</v>
      </c>
      <c r="V29" s="408" t="s">
        <v>104</v>
      </c>
      <c r="W29" s="409"/>
      <c r="X29" s="409"/>
      <c r="Y29" s="410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26155</v>
      </c>
      <c r="AI29" s="98">
        <f t="shared" si="19"/>
        <v>-655</v>
      </c>
      <c r="AJ29" s="99">
        <f t="shared" si="20"/>
        <v>0</v>
      </c>
      <c r="AK29" s="100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26155</v>
      </c>
      <c r="BG29" s="98">
        <f t="shared" si="25"/>
        <v>-655</v>
      </c>
      <c r="BH29" s="99">
        <f t="shared" si="26"/>
        <v>0</v>
      </c>
      <c r="BI29" s="100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26155</v>
      </c>
      <c r="CE29" s="98">
        <f t="shared" si="31"/>
        <v>-655</v>
      </c>
      <c r="CF29" s="99">
        <f t="shared" si="32"/>
        <v>0</v>
      </c>
      <c r="CG29" s="100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4">
        <v>41955</v>
      </c>
      <c r="C30" s="162" t="s">
        <v>87</v>
      </c>
      <c r="D30" s="135">
        <v>27927</v>
      </c>
      <c r="E30" s="135">
        <v>7</v>
      </c>
      <c r="F30" s="135">
        <v>0</v>
      </c>
      <c r="G30" s="139">
        <v>1380</v>
      </c>
      <c r="H30" s="96">
        <f t="shared" si="12"/>
        <v>17.828313705838134</v>
      </c>
      <c r="I30" s="97">
        <f t="shared" si="13"/>
        <v>7.6</v>
      </c>
      <c r="J30" s="98">
        <f>SUM(G$14:G30)</f>
        <v>18690</v>
      </c>
      <c r="K30" s="98">
        <f t="shared" si="11"/>
        <v>6810</v>
      </c>
      <c r="L30" s="99">
        <f t="shared" si="14"/>
        <v>1575</v>
      </c>
      <c r="M30" s="100">
        <f t="shared" si="15"/>
        <v>1380</v>
      </c>
      <c r="N30" s="240">
        <f t="shared" si="16"/>
        <v>0.87619047619047619</v>
      </c>
      <c r="O30" s="241"/>
      <c r="P30" s="438"/>
      <c r="Q30" s="439"/>
      <c r="R30" s="440"/>
      <c r="S30" s="141">
        <v>0.6</v>
      </c>
      <c r="T30" s="143">
        <v>4</v>
      </c>
      <c r="U30" s="143">
        <v>0</v>
      </c>
      <c r="V30" s="408" t="s">
        <v>105</v>
      </c>
      <c r="W30" s="409"/>
      <c r="X30" s="409"/>
      <c r="Y30" s="410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26155</v>
      </c>
      <c r="AI30" s="98">
        <f t="shared" si="19"/>
        <v>-655</v>
      </c>
      <c r="AJ30" s="99">
        <f t="shared" si="20"/>
        <v>0</v>
      </c>
      <c r="AK30" s="100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26155</v>
      </c>
      <c r="BG30" s="98">
        <f t="shared" si="25"/>
        <v>-655</v>
      </c>
      <c r="BH30" s="99">
        <f t="shared" si="26"/>
        <v>0</v>
      </c>
      <c r="BI30" s="100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26155</v>
      </c>
      <c r="CE30" s="98">
        <f t="shared" si="31"/>
        <v>-655</v>
      </c>
      <c r="CF30" s="99">
        <f t="shared" si="32"/>
        <v>0</v>
      </c>
      <c r="CG30" s="100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4">
        <v>41956</v>
      </c>
      <c r="C31" s="162" t="s">
        <v>106</v>
      </c>
      <c r="D31" s="135"/>
      <c r="E31" s="135">
        <v>7.6</v>
      </c>
      <c r="F31" s="135">
        <v>0</v>
      </c>
      <c r="G31" s="139">
        <v>1640</v>
      </c>
      <c r="H31" s="96">
        <f t="shared" si="12"/>
        <v>21.187271360561262</v>
      </c>
      <c r="I31" s="97">
        <f t="shared" si="13"/>
        <v>7.6</v>
      </c>
      <c r="J31" s="98">
        <f>SUM(G$14:G31)</f>
        <v>20330</v>
      </c>
      <c r="K31" s="98">
        <f t="shared" si="11"/>
        <v>5170</v>
      </c>
      <c r="L31" s="99">
        <f t="shared" si="14"/>
        <v>1710</v>
      </c>
      <c r="M31" s="100">
        <f t="shared" si="15"/>
        <v>1640</v>
      </c>
      <c r="N31" s="240">
        <f t="shared" si="16"/>
        <v>0.95906432748538006</v>
      </c>
      <c r="O31" s="241"/>
      <c r="P31" s="438"/>
      <c r="Q31" s="439"/>
      <c r="R31" s="440"/>
      <c r="S31" s="141">
        <v>0</v>
      </c>
      <c r="T31" s="143">
        <v>0</v>
      </c>
      <c r="U31" s="143">
        <v>0</v>
      </c>
      <c r="V31" s="408" t="s">
        <v>107</v>
      </c>
      <c r="W31" s="409"/>
      <c r="X31" s="409"/>
      <c r="Y31" s="410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26155</v>
      </c>
      <c r="AI31" s="98">
        <f t="shared" si="19"/>
        <v>-655</v>
      </c>
      <c r="AJ31" s="99">
        <f t="shared" si="20"/>
        <v>0</v>
      </c>
      <c r="AK31" s="100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26155</v>
      </c>
      <c r="BG31" s="98">
        <f t="shared" si="25"/>
        <v>-655</v>
      </c>
      <c r="BH31" s="99">
        <f t="shared" si="26"/>
        <v>0</v>
      </c>
      <c r="BI31" s="100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26155</v>
      </c>
      <c r="CE31" s="98">
        <f t="shared" si="31"/>
        <v>-655</v>
      </c>
      <c r="CF31" s="99">
        <f t="shared" si="32"/>
        <v>0</v>
      </c>
      <c r="CG31" s="100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4">
        <v>41956</v>
      </c>
      <c r="C32" s="162" t="s">
        <v>89</v>
      </c>
      <c r="D32" s="135">
        <v>3205</v>
      </c>
      <c r="E32" s="135">
        <v>4</v>
      </c>
      <c r="F32" s="135">
        <v>0</v>
      </c>
      <c r="G32" s="139">
        <v>900</v>
      </c>
      <c r="H32" s="96">
        <f t="shared" si="12"/>
        <v>11.627161112503131</v>
      </c>
      <c r="I32" s="97">
        <f t="shared" si="13"/>
        <v>7.6</v>
      </c>
      <c r="J32" s="98">
        <f>SUM(G$14:G32)</f>
        <v>21230</v>
      </c>
      <c r="K32" s="98">
        <f t="shared" si="11"/>
        <v>4270</v>
      </c>
      <c r="L32" s="99">
        <f t="shared" si="14"/>
        <v>899.99999999999989</v>
      </c>
      <c r="M32" s="100">
        <f t="shared" si="15"/>
        <v>900</v>
      </c>
      <c r="N32" s="240">
        <f t="shared" si="16"/>
        <v>1.0000000000000002</v>
      </c>
      <c r="O32" s="241"/>
      <c r="P32" s="438"/>
      <c r="Q32" s="439"/>
      <c r="R32" s="440"/>
      <c r="S32" s="141">
        <v>3.6</v>
      </c>
      <c r="T32" s="143">
        <v>2</v>
      </c>
      <c r="U32" s="143">
        <v>0</v>
      </c>
      <c r="V32" s="408" t="s">
        <v>108</v>
      </c>
      <c r="W32" s="409"/>
      <c r="X32" s="409"/>
      <c r="Y32" s="410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26155</v>
      </c>
      <c r="AI32" s="98">
        <f t="shared" si="19"/>
        <v>-655</v>
      </c>
      <c r="AJ32" s="99">
        <f t="shared" si="20"/>
        <v>0</v>
      </c>
      <c r="AK32" s="100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26155</v>
      </c>
      <c r="BG32" s="98">
        <f t="shared" si="25"/>
        <v>-655</v>
      </c>
      <c r="BH32" s="99">
        <f t="shared" si="26"/>
        <v>0</v>
      </c>
      <c r="BI32" s="100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26155</v>
      </c>
      <c r="CE32" s="98">
        <f t="shared" si="31"/>
        <v>-655</v>
      </c>
      <c r="CF32" s="99">
        <f t="shared" si="32"/>
        <v>0</v>
      </c>
      <c r="CG32" s="100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4">
        <v>41956</v>
      </c>
      <c r="C33" s="162" t="s">
        <v>109</v>
      </c>
      <c r="D33" s="135"/>
      <c r="E33" s="135">
        <v>4</v>
      </c>
      <c r="F33" s="135">
        <v>0</v>
      </c>
      <c r="G33" s="139">
        <v>930</v>
      </c>
      <c r="H33" s="96">
        <f t="shared" si="12"/>
        <v>12.01473314958657</v>
      </c>
      <c r="I33" s="97">
        <f t="shared" si="13"/>
        <v>7.6</v>
      </c>
      <c r="J33" s="98">
        <f>SUM(G$14:G33)</f>
        <v>22160</v>
      </c>
      <c r="K33" s="98">
        <f t="shared" si="11"/>
        <v>3340</v>
      </c>
      <c r="L33" s="99">
        <f t="shared" si="14"/>
        <v>899.99999999999989</v>
      </c>
      <c r="M33" s="100">
        <f t="shared" si="15"/>
        <v>930</v>
      </c>
      <c r="N33" s="240">
        <f t="shared" si="16"/>
        <v>1.0333333333333334</v>
      </c>
      <c r="O33" s="241"/>
      <c r="P33" s="438"/>
      <c r="Q33" s="439"/>
      <c r="R33" s="440"/>
      <c r="S33" s="141">
        <v>3.6</v>
      </c>
      <c r="T33" s="143">
        <v>2</v>
      </c>
      <c r="U33" s="143">
        <v>0</v>
      </c>
      <c r="V33" s="408" t="s">
        <v>110</v>
      </c>
      <c r="W33" s="409"/>
      <c r="X33" s="409"/>
      <c r="Y33" s="410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26155</v>
      </c>
      <c r="AI33" s="98">
        <f t="shared" si="19"/>
        <v>-655</v>
      </c>
      <c r="AJ33" s="99">
        <f t="shared" si="20"/>
        <v>0</v>
      </c>
      <c r="AK33" s="100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26155</v>
      </c>
      <c r="BG33" s="98">
        <f t="shared" si="25"/>
        <v>-655</v>
      </c>
      <c r="BH33" s="99">
        <f t="shared" si="26"/>
        <v>0</v>
      </c>
      <c r="BI33" s="100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26155</v>
      </c>
      <c r="CE33" s="98">
        <f t="shared" si="31"/>
        <v>-655</v>
      </c>
      <c r="CF33" s="99">
        <f t="shared" si="32"/>
        <v>0</v>
      </c>
      <c r="CG33" s="100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4"/>
      <c r="C34" s="136"/>
      <c r="D34" s="135"/>
      <c r="E34" s="135"/>
      <c r="F34" s="135"/>
      <c r="G34" s="139"/>
      <c r="H34" s="96" t="str">
        <f t="shared" si="12"/>
        <v/>
      </c>
      <c r="I34" s="97" t="str">
        <f t="shared" si="13"/>
        <v/>
      </c>
      <c r="J34" s="98">
        <f>SUM(G$14:G34)</f>
        <v>22160</v>
      </c>
      <c r="K34" s="98">
        <f t="shared" si="11"/>
        <v>3340</v>
      </c>
      <c r="L34" s="99">
        <f t="shared" si="14"/>
        <v>0</v>
      </c>
      <c r="M34" s="100">
        <f t="shared" si="15"/>
        <v>0</v>
      </c>
      <c r="N34" s="240" t="str">
        <f t="shared" si="16"/>
        <v/>
      </c>
      <c r="O34" s="241"/>
      <c r="P34" s="438"/>
      <c r="Q34" s="439"/>
      <c r="R34" s="440"/>
      <c r="S34" s="141"/>
      <c r="T34" s="143"/>
      <c r="U34" s="143"/>
      <c r="V34" s="408" t="s">
        <v>111</v>
      </c>
      <c r="W34" s="409"/>
      <c r="X34" s="409"/>
      <c r="Y34" s="410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26155</v>
      </c>
      <c r="AI34" s="98">
        <f t="shared" si="19"/>
        <v>-655</v>
      </c>
      <c r="AJ34" s="99">
        <f t="shared" si="20"/>
        <v>0</v>
      </c>
      <c r="AK34" s="100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26155</v>
      </c>
      <c r="BG34" s="98">
        <f t="shared" si="25"/>
        <v>-655</v>
      </c>
      <c r="BH34" s="99">
        <f t="shared" si="26"/>
        <v>0</v>
      </c>
      <c r="BI34" s="100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26155</v>
      </c>
      <c r="CE34" s="98">
        <f t="shared" si="31"/>
        <v>-655</v>
      </c>
      <c r="CF34" s="99">
        <f t="shared" si="32"/>
        <v>0</v>
      </c>
      <c r="CG34" s="100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4">
        <v>41957</v>
      </c>
      <c r="C35" s="162" t="s">
        <v>101</v>
      </c>
      <c r="D35" s="135"/>
      <c r="E35" s="135">
        <v>7.6</v>
      </c>
      <c r="F35" s="135">
        <v>0</v>
      </c>
      <c r="G35" s="139">
        <v>1700</v>
      </c>
      <c r="H35" s="96">
        <f t="shared" si="12"/>
        <v>21.96241543472814</v>
      </c>
      <c r="I35" s="97">
        <f t="shared" si="13"/>
        <v>7.6</v>
      </c>
      <c r="J35" s="98">
        <f>SUM(G$14:G35)</f>
        <v>23860</v>
      </c>
      <c r="K35" s="98">
        <f t="shared" si="11"/>
        <v>1640</v>
      </c>
      <c r="L35" s="99">
        <f t="shared" si="14"/>
        <v>1710</v>
      </c>
      <c r="M35" s="100">
        <f t="shared" si="15"/>
        <v>1700</v>
      </c>
      <c r="N35" s="240">
        <f t="shared" si="16"/>
        <v>0.99415204678362568</v>
      </c>
      <c r="O35" s="241"/>
      <c r="P35" s="438"/>
      <c r="Q35" s="439"/>
      <c r="R35" s="440"/>
      <c r="S35" s="141">
        <v>0</v>
      </c>
      <c r="T35" s="143">
        <v>0</v>
      </c>
      <c r="U35" s="143">
        <v>0</v>
      </c>
      <c r="V35" s="408"/>
      <c r="W35" s="409"/>
      <c r="X35" s="409"/>
      <c r="Y35" s="410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26155</v>
      </c>
      <c r="AI35" s="98">
        <f t="shared" si="19"/>
        <v>-655</v>
      </c>
      <c r="AJ35" s="99">
        <f t="shared" si="20"/>
        <v>0</v>
      </c>
      <c r="AK35" s="100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26155</v>
      </c>
      <c r="BG35" s="98">
        <f t="shared" si="25"/>
        <v>-655</v>
      </c>
      <c r="BH35" s="99">
        <f t="shared" si="26"/>
        <v>0</v>
      </c>
      <c r="BI35" s="100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26155</v>
      </c>
      <c r="CE35" s="98">
        <f t="shared" si="31"/>
        <v>-655</v>
      </c>
      <c r="CF35" s="99">
        <f t="shared" si="32"/>
        <v>0</v>
      </c>
      <c r="CG35" s="100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4">
        <v>41956</v>
      </c>
      <c r="C36" s="162" t="s">
        <v>112</v>
      </c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23860</v>
      </c>
      <c r="K36" s="98">
        <f t="shared" si="11"/>
        <v>1640</v>
      </c>
      <c r="L36" s="99">
        <f t="shared" si="14"/>
        <v>0</v>
      </c>
      <c r="M36" s="100">
        <f t="shared" si="15"/>
        <v>0</v>
      </c>
      <c r="N36" s="240" t="str">
        <f t="shared" si="16"/>
        <v/>
      </c>
      <c r="O36" s="241"/>
      <c r="P36" s="438"/>
      <c r="Q36" s="439"/>
      <c r="R36" s="440"/>
      <c r="S36" s="141"/>
      <c r="T36" s="143"/>
      <c r="U36" s="143">
        <v>3</v>
      </c>
      <c r="V36" s="411" t="s">
        <v>113</v>
      </c>
      <c r="W36" s="412"/>
      <c r="X36" s="412"/>
      <c r="Y36" s="413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26155</v>
      </c>
      <c r="AI36" s="98">
        <f t="shared" si="19"/>
        <v>-655</v>
      </c>
      <c r="AJ36" s="99">
        <f t="shared" si="20"/>
        <v>0</v>
      </c>
      <c r="AK36" s="100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26155</v>
      </c>
      <c r="BG36" s="98">
        <f t="shared" si="25"/>
        <v>-655</v>
      </c>
      <c r="BH36" s="99">
        <f t="shared" si="26"/>
        <v>0</v>
      </c>
      <c r="BI36" s="100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26155</v>
      </c>
      <c r="CE36" s="98">
        <f t="shared" si="31"/>
        <v>-655</v>
      </c>
      <c r="CF36" s="99">
        <f t="shared" si="32"/>
        <v>0</v>
      </c>
      <c r="CG36" s="100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4">
        <v>41957</v>
      </c>
      <c r="C37" s="162" t="s">
        <v>89</v>
      </c>
      <c r="D37" s="135">
        <v>3205</v>
      </c>
      <c r="E37" s="135">
        <v>7.6</v>
      </c>
      <c r="F37" s="135">
        <v>0</v>
      </c>
      <c r="G37" s="139">
        <v>1845</v>
      </c>
      <c r="H37" s="96">
        <f t="shared" si="12"/>
        <v>23.835680280631422</v>
      </c>
      <c r="I37" s="97">
        <f t="shared" si="13"/>
        <v>7.6</v>
      </c>
      <c r="J37" s="98">
        <f>SUM(G$14:G37)</f>
        <v>25705</v>
      </c>
      <c r="K37" s="98">
        <f t="shared" si="11"/>
        <v>-205</v>
      </c>
      <c r="L37" s="99">
        <f t="shared" si="14"/>
        <v>1710</v>
      </c>
      <c r="M37" s="100">
        <f t="shared" si="15"/>
        <v>1845</v>
      </c>
      <c r="N37" s="240">
        <f t="shared" si="16"/>
        <v>1.0789473684210527</v>
      </c>
      <c r="O37" s="241"/>
      <c r="P37" s="438"/>
      <c r="Q37" s="439"/>
      <c r="R37" s="440"/>
      <c r="S37" s="141">
        <v>0</v>
      </c>
      <c r="T37" s="143">
        <v>0</v>
      </c>
      <c r="U37" s="143">
        <v>0</v>
      </c>
      <c r="V37" s="408"/>
      <c r="W37" s="409"/>
      <c r="X37" s="409"/>
      <c r="Y37" s="410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26155</v>
      </c>
      <c r="AI37" s="98">
        <f t="shared" si="19"/>
        <v>-655</v>
      </c>
      <c r="AJ37" s="99">
        <f t="shared" si="20"/>
        <v>0</v>
      </c>
      <c r="AK37" s="100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26155</v>
      </c>
      <c r="BG37" s="98">
        <f t="shared" si="25"/>
        <v>-655</v>
      </c>
      <c r="BH37" s="99">
        <f t="shared" si="26"/>
        <v>0</v>
      </c>
      <c r="BI37" s="100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26155</v>
      </c>
      <c r="CE37" s="98">
        <f t="shared" si="31"/>
        <v>-655</v>
      </c>
      <c r="CF37" s="99">
        <f t="shared" si="32"/>
        <v>0</v>
      </c>
      <c r="CG37" s="100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4">
        <v>41957</v>
      </c>
      <c r="C38" s="162" t="s">
        <v>114</v>
      </c>
      <c r="D38" s="135"/>
      <c r="E38" s="135">
        <v>2</v>
      </c>
      <c r="F38" s="135">
        <v>0</v>
      </c>
      <c r="G38" s="139">
        <v>450</v>
      </c>
      <c r="H38" s="96">
        <f t="shared" si="12"/>
        <v>5.8135805562515657</v>
      </c>
      <c r="I38" s="97">
        <f t="shared" si="13"/>
        <v>2</v>
      </c>
      <c r="J38" s="98">
        <f>SUM(G$14:G38)</f>
        <v>26155</v>
      </c>
      <c r="K38" s="98">
        <f t="shared" si="11"/>
        <v>-655</v>
      </c>
      <c r="L38" s="99">
        <f t="shared" si="14"/>
        <v>450</v>
      </c>
      <c r="M38" s="100">
        <f t="shared" si="15"/>
        <v>450</v>
      </c>
      <c r="N38" s="240">
        <f t="shared" si="16"/>
        <v>1</v>
      </c>
      <c r="O38" s="241"/>
      <c r="P38" s="438"/>
      <c r="Q38" s="439"/>
      <c r="R38" s="440"/>
      <c r="S38" s="141">
        <v>0</v>
      </c>
      <c r="T38" s="143">
        <v>0</v>
      </c>
      <c r="U38" s="143">
        <v>0</v>
      </c>
      <c r="V38" s="411" t="s">
        <v>115</v>
      </c>
      <c r="W38" s="412"/>
      <c r="X38" s="412"/>
      <c r="Y38" s="413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26155</v>
      </c>
      <c r="AI38" s="98">
        <f t="shared" si="19"/>
        <v>-655</v>
      </c>
      <c r="AJ38" s="99">
        <f t="shared" si="20"/>
        <v>0</v>
      </c>
      <c r="AK38" s="100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26155</v>
      </c>
      <c r="BG38" s="98">
        <f t="shared" si="25"/>
        <v>-655</v>
      </c>
      <c r="BH38" s="99">
        <f t="shared" si="26"/>
        <v>0</v>
      </c>
      <c r="BI38" s="100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26155</v>
      </c>
      <c r="CE38" s="98">
        <f t="shared" si="31"/>
        <v>-655</v>
      </c>
      <c r="CF38" s="99">
        <f t="shared" si="32"/>
        <v>0</v>
      </c>
      <c r="CG38" s="100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26155</v>
      </c>
      <c r="K39" s="98">
        <f t="shared" si="11"/>
        <v>-655</v>
      </c>
      <c r="L39" s="99">
        <f t="shared" si="14"/>
        <v>0</v>
      </c>
      <c r="M39" s="100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 t="s">
        <v>116</v>
      </c>
      <c r="W39" s="246"/>
      <c r="X39" s="246"/>
      <c r="Y39" s="247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26155</v>
      </c>
      <c r="AI39" s="98">
        <f t="shared" si="19"/>
        <v>-655</v>
      </c>
      <c r="AJ39" s="99">
        <f t="shared" si="20"/>
        <v>0</v>
      </c>
      <c r="AK39" s="100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26155</v>
      </c>
      <c r="BG39" s="98">
        <f t="shared" si="25"/>
        <v>-655</v>
      </c>
      <c r="BH39" s="99">
        <f t="shared" si="26"/>
        <v>0</v>
      </c>
      <c r="BI39" s="100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26155</v>
      </c>
      <c r="CE39" s="98">
        <f t="shared" si="31"/>
        <v>-655</v>
      </c>
      <c r="CF39" s="99">
        <f t="shared" si="32"/>
        <v>0</v>
      </c>
      <c r="CG39" s="100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>
        <v>41965</v>
      </c>
      <c r="C40" s="58" t="s">
        <v>89</v>
      </c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26155</v>
      </c>
      <c r="K40" s="98">
        <f t="shared" si="11"/>
        <v>-655</v>
      </c>
      <c r="L40" s="99">
        <f t="shared" si="14"/>
        <v>0</v>
      </c>
      <c r="M40" s="100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>
        <v>363</v>
      </c>
      <c r="V40" s="421" t="s">
        <v>117</v>
      </c>
      <c r="W40" s="422"/>
      <c r="X40" s="422"/>
      <c r="Y40" s="423"/>
      <c r="Z40" s="57"/>
      <c r="AA40" s="58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26155</v>
      </c>
      <c r="AI40" s="98">
        <f t="shared" si="19"/>
        <v>-655</v>
      </c>
      <c r="AJ40" s="99">
        <f t="shared" si="20"/>
        <v>0</v>
      </c>
      <c r="AK40" s="100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26155</v>
      </c>
      <c r="BG40" s="98">
        <f t="shared" si="25"/>
        <v>-655</v>
      </c>
      <c r="BH40" s="99">
        <f t="shared" si="26"/>
        <v>0</v>
      </c>
      <c r="BI40" s="100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26155</v>
      </c>
      <c r="CE40" s="98">
        <f t="shared" si="31"/>
        <v>-655</v>
      </c>
      <c r="CF40" s="99">
        <f t="shared" si="32"/>
        <v>0</v>
      </c>
      <c r="CG40" s="100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2">
        <f>SUM(E15:E40)</f>
        <v>119.19999999999997</v>
      </c>
      <c r="F41" s="112">
        <f>SUM(F15:F40)</f>
        <v>4.8</v>
      </c>
      <c r="G41" s="113">
        <f>SUM(G15:G40)</f>
        <v>26155</v>
      </c>
      <c r="H41" s="114">
        <f>SUM(H15:H40)</f>
        <v>337.89822099724381</v>
      </c>
      <c r="I41" s="112">
        <f>IF(X4="",0,(SUM(I15:I40)-X4))</f>
        <v>135.69999999999996</v>
      </c>
      <c r="J41" s="113">
        <f>J40</f>
        <v>26155</v>
      </c>
      <c r="K41" s="113">
        <f>K40</f>
        <v>-655</v>
      </c>
      <c r="L41" s="112">
        <f>SUM(L15:L40)</f>
        <v>26820</v>
      </c>
      <c r="M41" s="109" t="s">
        <v>0</v>
      </c>
      <c r="N41" s="388" t="s">
        <v>0</v>
      </c>
      <c r="O41" s="389"/>
      <c r="P41" s="398"/>
      <c r="Q41" s="399"/>
      <c r="R41" s="399"/>
      <c r="S41" s="120">
        <f>SUM(S15:S40)</f>
        <v>16.5</v>
      </c>
      <c r="T41" s="109"/>
      <c r="U41" s="121">
        <f>SUM(U15:U40)</f>
        <v>483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2">
        <f>SUM(AC14:AC40)</f>
        <v>119.19999999999997</v>
      </c>
      <c r="AD41" s="112">
        <f>SUM(AD14:AD40)</f>
        <v>4.8</v>
      </c>
      <c r="AE41" s="113">
        <f>SUM(AE14:AE40)</f>
        <v>26155</v>
      </c>
      <c r="AF41" s="114">
        <f>SUM(AF14:AF40)</f>
        <v>337.89822099724381</v>
      </c>
      <c r="AG41" s="112">
        <f>SUM(AG14:AG40)</f>
        <v>135.69999999999996</v>
      </c>
      <c r="AH41" s="113">
        <f>AH40</f>
        <v>26155</v>
      </c>
      <c r="AI41" s="113">
        <f>AI40</f>
        <v>-655</v>
      </c>
      <c r="AJ41" s="112">
        <f>SUM(AJ14:AJ40)</f>
        <v>26820</v>
      </c>
      <c r="AK41" s="68" t="s">
        <v>0</v>
      </c>
      <c r="AL41" s="225" t="s">
        <v>0</v>
      </c>
      <c r="AM41" s="226"/>
      <c r="AN41" s="227"/>
      <c r="AO41" s="228"/>
      <c r="AP41" s="228"/>
      <c r="AQ41" s="112">
        <f>SUM(AQ14:AQ40)</f>
        <v>16.5</v>
      </c>
      <c r="AR41" s="68"/>
      <c r="AS41" s="123">
        <f>SUM(AS14:AS40)</f>
        <v>483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2">
        <f>SUM(BA14:BA40)</f>
        <v>119.19999999999997</v>
      </c>
      <c r="BB41" s="112">
        <f>SUM(BB14:BB40)</f>
        <v>4.8</v>
      </c>
      <c r="BC41" s="113">
        <f>SUM(BC14:BC40)</f>
        <v>26155</v>
      </c>
      <c r="BD41" s="114">
        <f>SUM(BD14:BD40)</f>
        <v>337.89822099724381</v>
      </c>
      <c r="BE41" s="112">
        <f>SUM(BE14:BE40)</f>
        <v>135.69999999999996</v>
      </c>
      <c r="BF41" s="113">
        <f>BF40</f>
        <v>26155</v>
      </c>
      <c r="BG41" s="113">
        <f>BG40</f>
        <v>-655</v>
      </c>
      <c r="BH41" s="112">
        <f>SUM(BH14:BH40)</f>
        <v>26820</v>
      </c>
      <c r="BI41" s="68" t="s">
        <v>0</v>
      </c>
      <c r="BJ41" s="225" t="s">
        <v>0</v>
      </c>
      <c r="BK41" s="226"/>
      <c r="BL41" s="227"/>
      <c r="BM41" s="228"/>
      <c r="BN41" s="228"/>
      <c r="BO41" s="112">
        <f>SUM(BO14:BO40)</f>
        <v>16.5</v>
      </c>
      <c r="BP41" s="112"/>
      <c r="BQ41" s="123">
        <f>SUM(BQ14:BQ40)</f>
        <v>483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2">
        <f>SUM(BY14:BY40)</f>
        <v>119.19999999999997</v>
      </c>
      <c r="BZ41" s="112">
        <f>SUM(BZ14:BZ40)</f>
        <v>4.8</v>
      </c>
      <c r="CA41" s="113">
        <f>SUM(CA14:CA40)</f>
        <v>26155</v>
      </c>
      <c r="CB41" s="114">
        <f>SUM(CB14:CB40)</f>
        <v>337.89822099724381</v>
      </c>
      <c r="CC41" s="112">
        <f>SUM(CC14:CC40)</f>
        <v>135.69999999999996</v>
      </c>
      <c r="CD41" s="113">
        <f>CD40</f>
        <v>26155</v>
      </c>
      <c r="CE41" s="113">
        <f>CE40</f>
        <v>-655</v>
      </c>
      <c r="CF41" s="112">
        <f>SUM(CF14:CF40)</f>
        <v>26820</v>
      </c>
      <c r="CG41" s="68" t="s">
        <v>0</v>
      </c>
      <c r="CH41" s="225" t="s">
        <v>0</v>
      </c>
      <c r="CI41" s="226"/>
      <c r="CJ41" s="227"/>
      <c r="CK41" s="228"/>
      <c r="CL41" s="228"/>
      <c r="CM41" s="112">
        <f>SUM(CM14:CM40)</f>
        <v>16.5</v>
      </c>
      <c r="CN41" s="112"/>
      <c r="CO41" s="123">
        <f>SUM(CO14:CO40)</f>
        <v>483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8">
        <f>IF(CF41=0,"",CF41)</f>
        <v>26820</v>
      </c>
      <c r="E43" s="170" t="s">
        <v>58</v>
      </c>
      <c r="F43" s="170"/>
      <c r="G43" s="171"/>
      <c r="H43" s="157">
        <v>25625</v>
      </c>
      <c r="I43" s="78">
        <v>1</v>
      </c>
      <c r="J43" s="215" t="s">
        <v>32</v>
      </c>
      <c r="K43" s="216"/>
      <c r="L43" s="92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8">
        <f>IF($D$43="","",$D$43)</f>
        <v>26820</v>
      </c>
      <c r="AC43" s="170" t="s">
        <v>58</v>
      </c>
      <c r="AD43" s="170"/>
      <c r="AE43" s="171"/>
      <c r="AF43" s="156">
        <f>IF($H$43="","",$H$43)</f>
        <v>25625</v>
      </c>
      <c r="AG43" s="78">
        <v>1</v>
      </c>
      <c r="AH43" s="215" t="s">
        <v>32</v>
      </c>
      <c r="AI43" s="216"/>
      <c r="AJ43" s="92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8">
        <f>IF($D$43="","",$D$43)</f>
        <v>26820</v>
      </c>
      <c r="BA43" s="170" t="s">
        <v>58</v>
      </c>
      <c r="BB43" s="170"/>
      <c r="BC43" s="171"/>
      <c r="BD43" s="156">
        <f>IF($H$43="","",$H$43)</f>
        <v>25625</v>
      </c>
      <c r="BE43" s="78">
        <v>1</v>
      </c>
      <c r="BF43" s="215" t="s">
        <v>32</v>
      </c>
      <c r="BG43" s="216"/>
      <c r="BH43" s="92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8">
        <f>IF($D$43="","",$D$43)</f>
        <v>26820</v>
      </c>
      <c r="BY43" s="170" t="s">
        <v>58</v>
      </c>
      <c r="BZ43" s="170"/>
      <c r="CA43" s="171"/>
      <c r="CB43" s="156">
        <f>IF($H$43="","",$H$43)</f>
        <v>25625</v>
      </c>
      <c r="CC43" s="78">
        <v>1</v>
      </c>
      <c r="CD43" s="215" t="s">
        <v>32</v>
      </c>
      <c r="CE43" s="21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89">
        <f>IF(D43="","",(D45/D43))</f>
        <v>0.97520507084265473</v>
      </c>
      <c r="E44" s="163" t="s">
        <v>54</v>
      </c>
      <c r="F44" s="163"/>
      <c r="G44" s="164"/>
      <c r="H44" s="90">
        <f>IF(CO41=0,"",CO41)</f>
        <v>483</v>
      </c>
      <c r="I44" s="71">
        <v>2</v>
      </c>
      <c r="J44" s="193" t="s">
        <v>33</v>
      </c>
      <c r="K44" s="194"/>
      <c r="L44" s="93">
        <f>$CF$44</f>
        <v>8.6999999999999993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89">
        <f>IF($D$44="","",$D$44)</f>
        <v>0.97520507084265473</v>
      </c>
      <c r="AC44" s="163" t="s">
        <v>54</v>
      </c>
      <c r="AD44" s="163"/>
      <c r="AE44" s="164"/>
      <c r="AF44" s="90">
        <f>IF($H$44="","",$H$44)</f>
        <v>483</v>
      </c>
      <c r="AG44" s="71">
        <v>2</v>
      </c>
      <c r="AH44" s="193" t="s">
        <v>33</v>
      </c>
      <c r="AI44" s="194"/>
      <c r="AJ44" s="93">
        <f>$CF$44</f>
        <v>8.6999999999999993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89">
        <f>IF($D$44="","",$D$44)</f>
        <v>0.97520507084265473</v>
      </c>
      <c r="BA44" s="163" t="s">
        <v>54</v>
      </c>
      <c r="BB44" s="163"/>
      <c r="BC44" s="164"/>
      <c r="BD44" s="90">
        <f>IF($H$44="","",$H$44)</f>
        <v>483</v>
      </c>
      <c r="BE44" s="71">
        <v>2</v>
      </c>
      <c r="BF44" s="193" t="s">
        <v>33</v>
      </c>
      <c r="BG44" s="194"/>
      <c r="BH44" s="93">
        <f>$CF$44</f>
        <v>8.6999999999999993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89">
        <f>IF($D$44="","",$D$44)</f>
        <v>0.97520507084265473</v>
      </c>
      <c r="BY44" s="163" t="s">
        <v>54</v>
      </c>
      <c r="BZ44" s="163"/>
      <c r="CA44" s="164"/>
      <c r="CB44" s="90">
        <f>IF($H$44="","",$H$44)</f>
        <v>483</v>
      </c>
      <c r="CC44" s="71">
        <v>2</v>
      </c>
      <c r="CD44" s="193" t="s">
        <v>33</v>
      </c>
      <c r="CE44" s="19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8.6999999999999993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0">
        <f>IF(CA41=0,"",CA41)</f>
        <v>26155</v>
      </c>
      <c r="E45" s="163" t="s">
        <v>55</v>
      </c>
      <c r="F45" s="163"/>
      <c r="G45" s="164"/>
      <c r="H45" s="90">
        <v>0</v>
      </c>
      <c r="I45" s="71">
        <v>3</v>
      </c>
      <c r="J45" s="209" t="s">
        <v>34</v>
      </c>
      <c r="K45" s="210"/>
      <c r="L45" s="94">
        <f>$CF$45</f>
        <v>1.1000000000000001</v>
      </c>
      <c r="M45" s="384">
        <v>41950</v>
      </c>
      <c r="N45" s="385"/>
      <c r="O45" s="414">
        <v>0.64583333333333337</v>
      </c>
      <c r="P45" s="415"/>
      <c r="Q45" s="396" t="s">
        <v>94</v>
      </c>
      <c r="R45" s="397"/>
      <c r="S45" s="396" t="s">
        <v>95</v>
      </c>
      <c r="T45" s="397"/>
      <c r="U45" s="396" t="s">
        <v>96</v>
      </c>
      <c r="V45" s="397"/>
      <c r="W45" s="416"/>
      <c r="X45" s="417"/>
      <c r="Y45" s="418"/>
      <c r="Z45" s="207" t="s">
        <v>60</v>
      </c>
      <c r="AA45" s="208"/>
      <c r="AB45" s="90">
        <f>IF($D$45="","",$D$45)</f>
        <v>26155</v>
      </c>
      <c r="AC45" s="163" t="s">
        <v>55</v>
      </c>
      <c r="AD45" s="163"/>
      <c r="AE45" s="164"/>
      <c r="AF45" s="90">
        <f>IF($H$45="","",$H$45)</f>
        <v>0</v>
      </c>
      <c r="AG45" s="71">
        <v>3</v>
      </c>
      <c r="AH45" s="209" t="s">
        <v>34</v>
      </c>
      <c r="AI45" s="210"/>
      <c r="AJ45" s="94">
        <f>$CF$45</f>
        <v>1.1000000000000001</v>
      </c>
      <c r="AK45" s="211">
        <f>IF($M$45="","",$M$45)</f>
        <v>41950</v>
      </c>
      <c r="AL45" s="212"/>
      <c r="AM45" s="186">
        <f>IF($O$45="","",$O$45)</f>
        <v>0.64583333333333337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JC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0">
        <f>IF($D$45="","",$D$45)</f>
        <v>26155</v>
      </c>
      <c r="BA45" s="163" t="s">
        <v>55</v>
      </c>
      <c r="BB45" s="163"/>
      <c r="BC45" s="164"/>
      <c r="BD45" s="90">
        <f>IF($H$45="","",$H$45)</f>
        <v>0</v>
      </c>
      <c r="BE45" s="71">
        <v>3</v>
      </c>
      <c r="BF45" s="209" t="s">
        <v>34</v>
      </c>
      <c r="BG45" s="210"/>
      <c r="BH45" s="94">
        <f>$CF$45</f>
        <v>1.1000000000000001</v>
      </c>
      <c r="BI45" s="211">
        <f>IF($M$45="","",$M$45)</f>
        <v>41950</v>
      </c>
      <c r="BJ45" s="212"/>
      <c r="BK45" s="186">
        <f>IF($O$45="","",$O$45)</f>
        <v>0.64583333333333337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JC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0">
        <f>IF($D$45="","",$D$45)</f>
        <v>26155</v>
      </c>
      <c r="BY45" s="163" t="s">
        <v>55</v>
      </c>
      <c r="BZ45" s="163"/>
      <c r="CA45" s="164"/>
      <c r="CB45" s="90">
        <f>IF($H$45="","",$H$45)</f>
        <v>0</v>
      </c>
      <c r="CC45" s="71">
        <v>3</v>
      </c>
      <c r="CD45" s="209" t="s">
        <v>34</v>
      </c>
      <c r="CE45" s="21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1.1000000000000001</v>
      </c>
      <c r="CG45" s="211">
        <f>IF($M$45="","",$M$45)</f>
        <v>41950</v>
      </c>
      <c r="CH45" s="212"/>
      <c r="CI45" s="186">
        <f>IF($O$45="","",$O$45)</f>
        <v>0.64583333333333337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JC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0"/>
      <c r="C46" s="151"/>
      <c r="D46" s="152"/>
      <c r="E46" s="163" t="s">
        <v>56</v>
      </c>
      <c r="F46" s="163"/>
      <c r="G46" s="164"/>
      <c r="H46" s="90">
        <f>IF(D45="","",((H43+H44+H45)-D45))</f>
        <v>-47</v>
      </c>
      <c r="I46" s="71">
        <v>4</v>
      </c>
      <c r="J46" s="193" t="s">
        <v>37</v>
      </c>
      <c r="K46" s="194"/>
      <c r="L46" s="94">
        <f>$CF$46</f>
        <v>6.6999999999999993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3"/>
      <c r="AA46" s="84"/>
      <c r="AB46" s="85"/>
      <c r="AC46" s="163" t="s">
        <v>56</v>
      </c>
      <c r="AD46" s="163"/>
      <c r="AE46" s="164"/>
      <c r="AF46" s="90">
        <f>IF($H$46="","",$H$46)</f>
        <v>-47</v>
      </c>
      <c r="AG46" s="71">
        <v>4</v>
      </c>
      <c r="AH46" s="193" t="s">
        <v>37</v>
      </c>
      <c r="AI46" s="194"/>
      <c r="AJ46" s="94">
        <f>$CF$46</f>
        <v>6.6999999999999993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3"/>
      <c r="AY46" s="84"/>
      <c r="AZ46" s="85"/>
      <c r="BA46" s="163" t="s">
        <v>56</v>
      </c>
      <c r="BB46" s="163"/>
      <c r="BC46" s="164"/>
      <c r="BD46" s="90">
        <f>IF($H$46="","",$H$46)</f>
        <v>-47</v>
      </c>
      <c r="BE46" s="71">
        <v>4</v>
      </c>
      <c r="BF46" s="193" t="s">
        <v>37</v>
      </c>
      <c r="BG46" s="194"/>
      <c r="BH46" s="94">
        <f>$CF$46</f>
        <v>6.6999999999999993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3"/>
      <c r="BW46" s="84"/>
      <c r="BX46" s="85"/>
      <c r="BY46" s="163" t="s">
        <v>56</v>
      </c>
      <c r="BZ46" s="163"/>
      <c r="CA46" s="164"/>
      <c r="CB46" s="90">
        <f>IF($H$46="","",$H$46)</f>
        <v>-47</v>
      </c>
      <c r="CC46" s="71">
        <v>4</v>
      </c>
      <c r="CD46" s="193" t="s">
        <v>37</v>
      </c>
      <c r="CE46" s="19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6.6999999999999993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3"/>
      <c r="C47" s="154"/>
      <c r="D47" s="155"/>
      <c r="E47" s="165" t="s">
        <v>57</v>
      </c>
      <c r="F47" s="166"/>
      <c r="G47" s="167"/>
      <c r="H47" s="91">
        <f>IF(H46="","",(IF(H46&gt;0,(H46*M8)*(-1),ABS(H46*M8))))</f>
        <v>24.233199999999997</v>
      </c>
      <c r="I47" s="72">
        <v>5</v>
      </c>
      <c r="J47" s="177" t="s">
        <v>42</v>
      </c>
      <c r="K47" s="178"/>
      <c r="L47" s="95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5" t="s">
        <v>57</v>
      </c>
      <c r="AD47" s="166"/>
      <c r="AE47" s="167"/>
      <c r="AF47" s="91">
        <f>IF($H$47="","",$H$47)</f>
        <v>24.233199999999997</v>
      </c>
      <c r="AG47" s="72">
        <v>5</v>
      </c>
      <c r="AH47" s="177" t="s">
        <v>42</v>
      </c>
      <c r="AI47" s="178"/>
      <c r="AJ47" s="95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1">
        <f>IF($H$47="","",$H$47)</f>
        <v>24.233199999999997</v>
      </c>
      <c r="BE47" s="72">
        <v>5</v>
      </c>
      <c r="BF47" s="177" t="s">
        <v>42</v>
      </c>
      <c r="BG47" s="178"/>
      <c r="BH47" s="95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1">
        <f>IF($H$47="","",$H$47)</f>
        <v>24.233199999999997</v>
      </c>
      <c r="CC47" s="72">
        <v>5</v>
      </c>
      <c r="CD47" s="177" t="s">
        <v>42</v>
      </c>
      <c r="CE47" s="17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2015-03-02T14:43:40Z</dcterms:modified>
</cp:coreProperties>
</file>