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'!$B$1:$BU$47</definedName>
  </definedNames>
  <calcPr calcId="145621"/>
</workbook>
</file>

<file path=xl/calcChain.xml><?xml version="1.0" encoding="utf-8"?>
<calcChain xmlns="http://schemas.openxmlformats.org/spreadsheetml/2006/main">
  <c r="S20" i="51" l="1"/>
  <c r="E20" i="51"/>
  <c r="F20" i="51"/>
  <c r="G20" i="51"/>
  <c r="M20" i="51" s="1"/>
  <c r="CF16" i="5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AJ40" i="5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J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N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H21" i="51" s="1"/>
  <c r="BD21" i="51"/>
  <c r="BI20" i="51"/>
  <c r="BE20" i="51"/>
  <c r="BH20" i="51" s="1"/>
  <c r="BD20" i="51"/>
  <c r="BI19" i="51"/>
  <c r="BE19" i="51"/>
  <c r="BH19" i="51" s="1"/>
  <c r="BD19" i="51"/>
  <c r="BI18" i="51"/>
  <c r="BE18" i="51"/>
  <c r="BH18" i="51" s="1"/>
  <c r="BJ18" i="51" s="1"/>
  <c r="BD18" i="51"/>
  <c r="BI17" i="51"/>
  <c r="BE17" i="51"/>
  <c r="BH17" i="51" s="1"/>
  <c r="BD17" i="51"/>
  <c r="BI16" i="51"/>
  <c r="BE16" i="51"/>
  <c r="BH16" i="51" s="1"/>
  <c r="BD16" i="51"/>
  <c r="BI15" i="51"/>
  <c r="BE15" i="51"/>
  <c r="BH15" i="51" s="1"/>
  <c r="G41" i="51"/>
  <c r="F41" i="51"/>
  <c r="E41" i="51"/>
  <c r="AC14" i="51" s="1"/>
  <c r="AC41" i="51" s="1"/>
  <c r="BA14" i="51" s="1"/>
  <c r="BA41" i="51" s="1"/>
  <c r="BY14" i="51" s="1"/>
  <c r="BY41" i="51" s="1"/>
  <c r="AD14" i="51"/>
  <c r="AD41" i="51" s="1"/>
  <c r="BB14" i="51" s="1"/>
  <c r="BB41" i="51" s="1"/>
  <c r="BZ14" i="51" s="1"/>
  <c r="BZ41" i="51" s="1"/>
  <c r="X4" i="51" s="1"/>
  <c r="AE14" i="51"/>
  <c r="AE41" i="51" s="1"/>
  <c r="BC14" i="51" s="1"/>
  <c r="BF40" i="51" s="1"/>
  <c r="AK40" i="51"/>
  <c r="AL40" i="51"/>
  <c r="AG40" i="51"/>
  <c r="AF40" i="51"/>
  <c r="AK39" i="51"/>
  <c r="AG39" i="51"/>
  <c r="AJ39" i="51" s="1"/>
  <c r="AL39" i="51" s="1"/>
  <c r="AF39" i="51"/>
  <c r="AK38" i="51"/>
  <c r="AG38" i="51"/>
  <c r="AJ38" i="51" s="1"/>
  <c r="AF38" i="51"/>
  <c r="AK37" i="51"/>
  <c r="AG37" i="51"/>
  <c r="AJ37" i="51" s="1"/>
  <c r="AF37" i="51"/>
  <c r="AK36" i="51"/>
  <c r="AG36" i="51"/>
  <c r="AJ36" i="51" s="1"/>
  <c r="AL36" i="51" s="1"/>
  <c r="AK35" i="51"/>
  <c r="AG35" i="51"/>
  <c r="AJ35" i="51" s="1"/>
  <c r="AF35" i="51"/>
  <c r="AK34" i="51"/>
  <c r="AG34" i="51"/>
  <c r="AJ34" i="51" s="1"/>
  <c r="AK33" i="51"/>
  <c r="AG33" i="51"/>
  <c r="AJ33" i="51" s="1"/>
  <c r="AF33" i="51"/>
  <c r="AK32" i="51"/>
  <c r="AG32" i="51"/>
  <c r="AJ32" i="51" s="1"/>
  <c r="AL32" i="51" s="1"/>
  <c r="AK31" i="51"/>
  <c r="AG31" i="51"/>
  <c r="AJ31" i="51" s="1"/>
  <c r="AF31" i="51"/>
  <c r="AK30" i="51"/>
  <c r="AG30" i="51"/>
  <c r="AJ30" i="51" s="1"/>
  <c r="AK29" i="51"/>
  <c r="AG29" i="51"/>
  <c r="AJ29" i="51" s="1"/>
  <c r="AL29" i="51" s="1"/>
  <c r="AK28" i="51"/>
  <c r="AG28" i="51"/>
  <c r="AJ28" i="51" s="1"/>
  <c r="AF28" i="51"/>
  <c r="AK27" i="51"/>
  <c r="AG27" i="51"/>
  <c r="AJ27" i="51" s="1"/>
  <c r="AK26" i="51"/>
  <c r="AG26" i="51"/>
  <c r="AJ26" i="51" s="1"/>
  <c r="AF26" i="51"/>
  <c r="AK25" i="51"/>
  <c r="AG25" i="51"/>
  <c r="AJ25" i="51" s="1"/>
  <c r="AL25" i="51" s="1"/>
  <c r="AK24" i="51"/>
  <c r="AG24" i="51"/>
  <c r="AJ24" i="51" s="1"/>
  <c r="AF24" i="51"/>
  <c r="AK23" i="51"/>
  <c r="AH23" i="51"/>
  <c r="AG23" i="51"/>
  <c r="AJ23" i="51" s="1"/>
  <c r="AF23" i="51"/>
  <c r="AK22" i="51"/>
  <c r="AG22" i="51"/>
  <c r="AJ22" i="51" s="1"/>
  <c r="AK21" i="51"/>
  <c r="AG21" i="51"/>
  <c r="AJ21" i="51" s="1"/>
  <c r="AL21" i="51" s="1"/>
  <c r="AK20" i="51"/>
  <c r="AG20" i="51"/>
  <c r="AJ20" i="51" s="1"/>
  <c r="AF20" i="51"/>
  <c r="AK19" i="51"/>
  <c r="AG19" i="51"/>
  <c r="AJ19" i="51" s="1"/>
  <c r="AL19" i="51" s="1"/>
  <c r="AF19" i="51"/>
  <c r="AK18" i="51"/>
  <c r="AG18" i="51"/>
  <c r="AJ18" i="51" s="1"/>
  <c r="AF18" i="51"/>
  <c r="AK17" i="51"/>
  <c r="AG17" i="51"/>
  <c r="AJ17" i="51" s="1"/>
  <c r="AL17" i="51" s="1"/>
  <c r="AK16" i="51"/>
  <c r="AG16" i="51"/>
  <c r="AJ16" i="51" s="1"/>
  <c r="AF16" i="51"/>
  <c r="AK15" i="51"/>
  <c r="AG15" i="51"/>
  <c r="AF15" i="51"/>
  <c r="N40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BJ21" i="51" l="1"/>
  <c r="AL37" i="51"/>
  <c r="BJ16" i="51"/>
  <c r="BJ20" i="51"/>
  <c r="BJ19" i="51"/>
  <c r="AL27" i="51"/>
  <c r="AL38" i="51"/>
  <c r="BJ17" i="51"/>
  <c r="AL16" i="51"/>
  <c r="AL20" i="51"/>
  <c r="AH21" i="51"/>
  <c r="AF25" i="51"/>
  <c r="AF29" i="51"/>
  <c r="AF30" i="51"/>
  <c r="AL31" i="51"/>
  <c r="AF34" i="51"/>
  <c r="AL35" i="51"/>
  <c r="J38" i="51"/>
  <c r="I20" i="51"/>
  <c r="I41" i="51" s="1"/>
  <c r="H20" i="51"/>
  <c r="J39" i="51"/>
  <c r="AF17" i="51"/>
  <c r="AF21" i="51"/>
  <c r="AF22" i="51"/>
  <c r="AL23" i="51"/>
  <c r="AL24" i="51"/>
  <c r="AF27" i="51"/>
  <c r="AL28" i="51"/>
  <c r="AH29" i="51"/>
  <c r="AF32" i="51"/>
  <c r="AL33" i="51"/>
  <c r="AF36" i="51"/>
  <c r="AH31" i="51"/>
  <c r="AH37" i="51"/>
  <c r="N25" i="51"/>
  <c r="N23" i="51"/>
  <c r="N19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L20" i="51" l="1"/>
  <c r="N20" i="51" s="1"/>
  <c r="AF41" i="51"/>
  <c r="BD14" i="51" s="1"/>
  <c r="BD41" i="51" s="1"/>
  <c r="CB14" i="51" s="1"/>
  <c r="CB41" i="51" s="1"/>
  <c r="CR4" i="5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<sst xmlns="http://schemas.openxmlformats.org/spreadsheetml/2006/main" count="437" uniqueCount="144">
  <si>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</si>
  <si>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</si>
  <si>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</si>
  <si>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</si>
  <si>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</si>
  <si>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</si>
  <si>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</si>
  <si>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</si>
  <si>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</si>
  <si>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</si>
  <si>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</si>
  <si>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</si>
  <si>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</si>
  <si>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</si>
  <si>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</si>
  <si>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</si>
  <si>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</si>
  <si>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</si>
  <si>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</si>
  <si>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</si>
  <si>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</si>
  <si>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</si>
  <si>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</si>
  <si>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</si>
  <si>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</si>
  <si>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</si>
  <si>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</si>
  <si>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</si>
  <si>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</si>
  <si>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</si>
  <si>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</si>
  <si>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</si>
  <si>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</si>
  <si>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</si>
  <si>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</si>
  <si>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</si>
  <si>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</si>
  <si>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</si>
  <si>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</si>
  <si>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</si>
  <si>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</si>
  <si>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</si>
  <si>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</si>
  <si>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</si>
  <si>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</si>
  <si>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</si>
  <si>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</si>
  <si>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</si>
  <si>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</si>
  <si>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</si>
  <si>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</si>
  <si>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</si>
  <si>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</si>
  <si>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</si>
  <si>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</si>
  <si>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</si>
  <si>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</si>
  <si>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</si>
  <si>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</si>
  <si>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</si>
  <si>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</si>
  <si>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</si>
  <si>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</si>
  <si>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</si>
  <si>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</si>
  <si>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</si>
  <si>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</si>
  <si>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</si>
  <si>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</si>
  <si>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</si>
  <si>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</si>
  <si>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</si>
  <si>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</si>
  <si>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</si>
  <si>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</si>
  <si>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</si>
  <si>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143125-1-C</t>
  </si>
  <si>
    <t>Standard        L2</t>
  </si>
  <si>
    <t>A01132-0040</t>
  </si>
  <si>
    <t>L2</t>
  </si>
  <si>
    <t>C</t>
  </si>
  <si>
    <t>SP</t>
  </si>
  <si>
    <t>1 on 1 per JD</t>
  </si>
  <si>
    <t>DT</t>
  </si>
  <si>
    <t>Trainer</t>
  </si>
  <si>
    <t>JC</t>
  </si>
  <si>
    <t>Trainee</t>
  </si>
  <si>
    <t>BW/BC</t>
  </si>
  <si>
    <t>Chngd saw</t>
  </si>
  <si>
    <t>JULY IN</t>
  </si>
  <si>
    <t>JULY OUT</t>
  </si>
  <si>
    <t>NF14201760</t>
  </si>
  <si>
    <r>
      <t>I3/</t>
    </r>
    <r>
      <rPr>
        <sz val="9"/>
        <color indexed="8"/>
        <rFont val="Arial"/>
        <family val="2"/>
      </rPr>
      <t>Chngd saw</t>
    </r>
  </si>
  <si>
    <t>YES</t>
  </si>
  <si>
    <t>OK</t>
  </si>
  <si>
    <t>DH</t>
  </si>
  <si>
    <t>Cold strt/inserts 2/3</t>
  </si>
  <si>
    <t>RD</t>
  </si>
  <si>
    <t>Trn/mnt/bar jam-bushing-cut bar stock</t>
  </si>
  <si>
    <t>BEN W/DR</t>
  </si>
  <si>
    <t>Chngd st 10/trainee</t>
  </si>
  <si>
    <t>DR/BW</t>
  </si>
  <si>
    <t>Chngd st7 tap</t>
  </si>
  <si>
    <t>Chngd st16 tap/feed/saw prob/trainee</t>
  </si>
  <si>
    <t>Clean/bar feeder prob</t>
  </si>
  <si>
    <t>packing</t>
  </si>
  <si>
    <t>Chng st2v/mvd st15v/trainee</t>
  </si>
  <si>
    <t>St5 reamer/st7 tap</t>
  </si>
  <si>
    <t>Chng saw/st5 2x/dwn@start</t>
  </si>
  <si>
    <t>dwn when in / chgd sta 2,3,5,16</t>
  </si>
  <si>
    <t>BW/DR</t>
  </si>
  <si>
    <t>TRAINER</t>
  </si>
  <si>
    <t>cold start</t>
  </si>
  <si>
    <t>Trnee/tap st7/nsrts 2/3/maint part chute</t>
  </si>
  <si>
    <t>Saw blade</t>
  </si>
  <si>
    <t>TG/SP</t>
  </si>
  <si>
    <t>St 7tap/st 5 reamer</t>
  </si>
  <si>
    <t>SH 8/12</t>
  </si>
  <si>
    <r>
      <t xml:space="preserve">ACT reviewed 8/1 @ 15.8 - oper is speeding up per RD                                                                       ACT reviewed 8/4 @ 13.7 -236 pcs/hr             </t>
    </r>
    <r>
      <rPr>
        <b/>
        <sz val="10"/>
        <rFont val="Arial"/>
        <family val="2"/>
      </rPr>
      <t>*******RUN ALL MATERIAL*******</t>
    </r>
  </si>
  <si>
    <t>K5</t>
  </si>
  <si>
    <t>Chngd st16 tap@strt/c/o saw@end</t>
  </si>
  <si>
    <t>SP/TG</t>
  </si>
  <si>
    <t>Maint</t>
  </si>
  <si>
    <t>Meeting</t>
  </si>
  <si>
    <t>Chng saw/st5 reamer/2/3 inserts</t>
  </si>
  <si>
    <t>TG/BE</t>
  </si>
  <si>
    <t>Cold start</t>
  </si>
  <si>
    <t>mach chip/clean up</t>
  </si>
  <si>
    <t>NF14100697</t>
  </si>
  <si>
    <t>Quotes &amp; layouts</t>
  </si>
  <si>
    <t>BE/TG</t>
  </si>
  <si>
    <t>St13 inserts</t>
  </si>
  <si>
    <t>BE</t>
  </si>
  <si>
    <t>Rplc motor &amp; maint</t>
  </si>
  <si>
    <t>No oper/trainer</t>
  </si>
  <si>
    <t>No tooling/reamer</t>
  </si>
  <si>
    <t>Part chute</t>
  </si>
  <si>
    <t>St7 tap</t>
  </si>
  <si>
    <t>JOB OUT</t>
  </si>
  <si>
    <t>No parts @ mach per RD</t>
  </si>
  <si>
    <t>K14/B22/F22/B2/F2/K22/K3/C1</t>
  </si>
  <si>
    <t xml:space="preserve">material is negative 148.5#'s.  </t>
  </si>
  <si>
    <t>will call the piece count correct.</t>
  </si>
  <si>
    <t xml:space="preserve">zeroed out material.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</si>
</sst>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64" fontId="5" fillId="0" borderId="3" xfId="2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1" fillId="6" borderId="24" xfId="2" applyNumberFormat="1" applyFont="1" applyFill="1" applyBorder="1" applyAlignment="1">
      <alignment horizontal="center"/>
    </xf>
    <xf numFmtId="164" fontId="4" fillId="6" borderId="3" xfId="2" applyNumberFormat="1" applyFill="1" applyBorder="1" applyAlignment="1">
      <alignment horizont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left"/>
    </xf>
    <xf numFmtId="0" fontId="7" fillId="6" borderId="17" xfId="0" applyFont="1" applyFill="1" applyBorder="1" applyAlignment="1">
      <alignment horizontal="left"/>
    </xf>
    <xf numFmtId="0" fontId="7" fillId="6" borderId="19" xfId="0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29" activePane="bottomLeft" state="frozen"/>
      <selection activeCell="D1" sqref="D1"/>
      <selection pane="bottomLeft" activeCell="BA22" sqref="BA22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40"/>
      <c r="C2" s="241"/>
      <c r="D2" s="241"/>
      <c r="E2" s="241"/>
      <c r="F2" s="242"/>
      <c r="G2" s="49"/>
      <c r="H2" s="222" t="s">
        <v>22</v>
      </c>
      <c r="I2" s="223"/>
      <c r="J2" s="155" t="s">
        <v>79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8">
        <v>32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3" t="str">
        <f>IF($J$2="","",$J$2)</f>
        <v>L2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7">
        <f>IF($X$2="","",$X$2)</f>
        <v>32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3" t="str">
        <f>IF($J$2="","",$J$2)</f>
        <v>L2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7">
        <f>IF($X$2="","",$X$2)</f>
        <v>32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3" t="str">
        <f>IF($J$2="","",$J$2)</f>
        <v>L2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7">
        <f>IF($X$2="","",$X$2)</f>
        <v>32</v>
      </c>
      <c r="CS2" s="5"/>
    </row>
    <row r="3" spans="2:97" ht="7.5" customHeight="1" thickBot="1" x14ac:dyDescent="0.25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43"/>
      <c r="C4" s="244"/>
      <c r="D4" s="244"/>
      <c r="E4" s="244"/>
      <c r="F4" s="245"/>
      <c r="G4" s="24"/>
      <c r="H4" s="222" t="s">
        <v>20</v>
      </c>
      <c r="I4" s="234"/>
      <c r="J4" s="156" t="s">
        <v>80</v>
      </c>
      <c r="K4" s="4"/>
      <c r="L4" s="81" t="s">
        <v>27</v>
      </c>
      <c r="M4" s="50">
        <v>55.24</v>
      </c>
      <c r="N4" s="230" t="s">
        <v>14</v>
      </c>
      <c r="O4" s="231"/>
      <c r="P4" s="214">
        <f>IF(M6="","",(ROUNDUP((C10*M8/M4/M6),0)*M6))</f>
        <v>722</v>
      </c>
      <c r="Q4" s="215"/>
      <c r="R4" s="28"/>
      <c r="S4" s="23"/>
      <c r="T4" s="23"/>
      <c r="U4" s="307" t="s">
        <v>11</v>
      </c>
      <c r="V4" s="308"/>
      <c r="W4" s="308"/>
      <c r="X4" s="87">
        <f>IF(BZ41=0,"",BZ41)</f>
        <v>15.2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4" t="str">
        <f>IF($J$4="","",$J$4)</f>
        <v>C</v>
      </c>
      <c r="AI4" s="4"/>
      <c r="AJ4" s="81" t="s">
        <v>27</v>
      </c>
      <c r="AK4" s="106">
        <f>IF($M$4="","",$M$4)</f>
        <v>55.24</v>
      </c>
      <c r="AL4" s="230" t="s">
        <v>14</v>
      </c>
      <c r="AM4" s="231"/>
      <c r="AN4" s="214">
        <f>IF($P$4="","",$P$4)</f>
        <v>722</v>
      </c>
      <c r="AO4" s="215"/>
      <c r="AP4" s="28"/>
      <c r="AQ4" s="23"/>
      <c r="AR4" s="23"/>
      <c r="AS4" s="307" t="s">
        <v>11</v>
      </c>
      <c r="AT4" s="308"/>
      <c r="AU4" s="308"/>
      <c r="AV4" s="87">
        <f>IF($X$4="","",$X$4)</f>
        <v>15.2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4" t="str">
        <f>IF($J$4="","",$J$4)</f>
        <v>C</v>
      </c>
      <c r="BG4" s="4"/>
      <c r="BH4" s="81" t="s">
        <v>27</v>
      </c>
      <c r="BI4" s="106">
        <f>IF($M$4="","",$M$4)</f>
        <v>55.24</v>
      </c>
      <c r="BJ4" s="230" t="s">
        <v>14</v>
      </c>
      <c r="BK4" s="231"/>
      <c r="BL4" s="214">
        <f>IF($P$4="","",$P$4)</f>
        <v>722</v>
      </c>
      <c r="BM4" s="215"/>
      <c r="BN4" s="28"/>
      <c r="BO4" s="23"/>
      <c r="BP4" s="23"/>
      <c r="BQ4" s="307" t="s">
        <v>11</v>
      </c>
      <c r="BR4" s="308"/>
      <c r="BS4" s="308"/>
      <c r="BT4" s="87">
        <f>IF($X$4="","",$X$4)</f>
        <v>15.2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4" t="str">
        <f>IF($J$4="","",$J$4)</f>
        <v>C</v>
      </c>
      <c r="CE4" s="4"/>
      <c r="CF4" s="81" t="s">
        <v>27</v>
      </c>
      <c r="CG4" s="106">
        <f>IF($M$4="","",$M$4)</f>
        <v>55.24</v>
      </c>
      <c r="CH4" s="230" t="s">
        <v>14</v>
      </c>
      <c r="CI4" s="231"/>
      <c r="CJ4" s="214">
        <f>IF($P$4="","",$P$4)</f>
        <v>722</v>
      </c>
      <c r="CK4" s="215"/>
      <c r="CL4" s="28"/>
      <c r="CM4" s="23"/>
      <c r="CN4" s="23"/>
      <c r="CO4" s="307" t="s">
        <v>11</v>
      </c>
      <c r="CP4" s="308"/>
      <c r="CQ4" s="308"/>
      <c r="CR4" s="87">
        <f>IF($X$4="","",$X$4)</f>
        <v>15.2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7" t="s">
        <v>62</v>
      </c>
      <c r="C6" s="249" t="s">
        <v>76</v>
      </c>
      <c r="D6" s="250"/>
      <c r="E6" s="251"/>
      <c r="F6" s="4"/>
      <c r="G6" s="39"/>
      <c r="H6" s="235" t="s">
        <v>21</v>
      </c>
      <c r="I6" s="236"/>
      <c r="J6" s="129">
        <v>236</v>
      </c>
      <c r="K6" s="4"/>
      <c r="L6" s="82" t="s">
        <v>69</v>
      </c>
      <c r="M6" s="50">
        <v>1</v>
      </c>
      <c r="N6" s="232" t="s">
        <v>46</v>
      </c>
      <c r="O6" s="233"/>
      <c r="P6" s="214">
        <f>IF(M6="","",(ROUNDUP((K40*M8/M4/M6),0)*M6))</f>
        <v>463</v>
      </c>
      <c r="Q6" s="215"/>
      <c r="R6" s="21"/>
      <c r="S6" s="7"/>
      <c r="T6" s="7"/>
      <c r="U6" s="307" t="s">
        <v>19</v>
      </c>
      <c r="V6" s="308"/>
      <c r="W6" s="308"/>
      <c r="X6" s="130">
        <f>IF(X4="","",(X2/X4))</f>
        <v>2.1052631578947367</v>
      </c>
      <c r="Y6" s="29"/>
      <c r="Z6" s="77" t="s">
        <v>62</v>
      </c>
      <c r="AA6" s="309" t="str">
        <f>IF($C$6="","",$C$6)</f>
        <v>143125-1-C</v>
      </c>
      <c r="AB6" s="310"/>
      <c r="AC6" s="311"/>
      <c r="AD6" s="4"/>
      <c r="AE6" s="39"/>
      <c r="AF6" s="235" t="s">
        <v>21</v>
      </c>
      <c r="AG6" s="236"/>
      <c r="AH6" s="105">
        <f>IF($J$6="","",$J$6)</f>
        <v>236</v>
      </c>
      <c r="AI6" s="4"/>
      <c r="AJ6" s="82" t="s">
        <v>69</v>
      </c>
      <c r="AK6" s="106">
        <f>IF($M$6="","",$M$6)</f>
        <v>1</v>
      </c>
      <c r="AL6" s="232" t="s">
        <v>46</v>
      </c>
      <c r="AM6" s="233"/>
      <c r="AN6" s="214">
        <f>IF($P$6="","",$P$6)</f>
        <v>463</v>
      </c>
      <c r="AO6" s="215"/>
      <c r="AP6" s="21"/>
      <c r="AQ6" s="7"/>
      <c r="AR6" s="7"/>
      <c r="AS6" s="307" t="s">
        <v>19</v>
      </c>
      <c r="AT6" s="308"/>
      <c r="AU6" s="308"/>
      <c r="AV6" s="88">
        <f>IF($X$6="","",$X$6)</f>
        <v>2.1052631578947367</v>
      </c>
      <c r="AW6" s="29"/>
      <c r="AX6" s="77" t="s">
        <v>62</v>
      </c>
      <c r="AY6" s="309" t="str">
        <f>IF($C$6="","",$C$6)</f>
        <v>143125-1-C</v>
      </c>
      <c r="AZ6" s="310"/>
      <c r="BA6" s="311"/>
      <c r="BB6" s="4"/>
      <c r="BC6" s="39"/>
      <c r="BD6" s="235" t="s">
        <v>21</v>
      </c>
      <c r="BE6" s="236"/>
      <c r="BF6" s="105">
        <f>IF($J$6="","",$J$6)</f>
        <v>236</v>
      </c>
      <c r="BG6" s="4"/>
      <c r="BH6" s="82" t="s">
        <v>69</v>
      </c>
      <c r="BI6" s="106">
        <f>IF($M$6="","",$M$6)</f>
        <v>1</v>
      </c>
      <c r="BJ6" s="232" t="s">
        <v>46</v>
      </c>
      <c r="BK6" s="233"/>
      <c r="BL6" s="214">
        <f>IF($P$6="","",$P$6)</f>
        <v>463</v>
      </c>
      <c r="BM6" s="215"/>
      <c r="BN6" s="21"/>
      <c r="BO6" s="7"/>
      <c r="BP6" s="7"/>
      <c r="BQ6" s="307" t="s">
        <v>19</v>
      </c>
      <c r="BR6" s="308"/>
      <c r="BS6" s="308"/>
      <c r="BT6" s="88">
        <f>IF($X$6="","",$X$6)</f>
        <v>2.1052631578947367</v>
      </c>
      <c r="BU6" s="29"/>
      <c r="BV6" s="77" t="s">
        <v>62</v>
      </c>
      <c r="BW6" s="309" t="str">
        <f>IF($C$6="","",$C$6)</f>
        <v>143125-1-C</v>
      </c>
      <c r="BX6" s="310"/>
      <c r="BY6" s="311"/>
      <c r="BZ6" s="4"/>
      <c r="CA6" s="39"/>
      <c r="CB6" s="235" t="s">
        <v>21</v>
      </c>
      <c r="CC6" s="236"/>
      <c r="CD6" s="105">
        <f>IF($J$6="","",$J$6)</f>
        <v>236</v>
      </c>
      <c r="CE6" s="4"/>
      <c r="CF6" s="82" t="s">
        <v>69</v>
      </c>
      <c r="CG6" s="106">
        <f>IF($M$6="","",$M$6)</f>
        <v>1</v>
      </c>
      <c r="CH6" s="232" t="s">
        <v>46</v>
      </c>
      <c r="CI6" s="233"/>
      <c r="CJ6" s="214">
        <f>IF($P$6="","",$P$6)</f>
        <v>463</v>
      </c>
      <c r="CK6" s="215"/>
      <c r="CL6" s="21"/>
      <c r="CM6" s="7"/>
      <c r="CN6" s="7"/>
      <c r="CO6" s="307" t="s">
        <v>19</v>
      </c>
      <c r="CP6" s="308"/>
      <c r="CQ6" s="308"/>
      <c r="CR6" s="88">
        <f>IF($X$6="","",$X$6)</f>
        <v>2.1052631578947367</v>
      </c>
      <c r="CS6" s="29"/>
    </row>
    <row r="7" spans="2:97" ht="10.5" customHeight="1" x14ac:dyDescent="0.2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25">
      <c r="B8" s="75" t="s">
        <v>64</v>
      </c>
      <c r="C8" s="427">
        <v>341230</v>
      </c>
      <c r="D8" s="427"/>
      <c r="E8" s="428"/>
      <c r="F8" s="421"/>
      <c r="G8" s="422"/>
      <c r="H8" s="354" t="s">
        <v>77</v>
      </c>
      <c r="I8" s="355"/>
      <c r="J8" s="131">
        <v>13.5</v>
      </c>
      <c r="K8" s="28"/>
      <c r="L8" s="81" t="s">
        <v>28</v>
      </c>
      <c r="M8" s="56">
        <v>0.88619999999999999</v>
      </c>
      <c r="N8" s="345" t="s">
        <v>29</v>
      </c>
      <c r="O8" s="346"/>
      <c r="P8" s="214">
        <f>IF(M8="","",M4/M8)</f>
        <v>62.333559016023472</v>
      </c>
      <c r="Q8" s="216"/>
      <c r="R8" s="28"/>
      <c r="S8" s="327" t="s">
        <v>118</v>
      </c>
      <c r="T8" s="328"/>
      <c r="U8" s="328"/>
      <c r="V8" s="328"/>
      <c r="W8" s="328"/>
      <c r="X8" s="329"/>
      <c r="Y8" s="29"/>
      <c r="Z8" s="75" t="s">
        <v>64</v>
      </c>
      <c r="AA8" s="317">
        <f>IF(C8="","",$C$8)</f>
        <v>341230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3">
        <f>IF($J$8="","",$J$8)</f>
        <v>13.5</v>
      </c>
      <c r="AI8" s="28"/>
      <c r="AJ8" s="81" t="s">
        <v>28</v>
      </c>
      <c r="AK8" s="107">
        <f>IF($M$8="","",$M$8)</f>
        <v>0.88619999999999999</v>
      </c>
      <c r="AL8" s="345" t="s">
        <v>29</v>
      </c>
      <c r="AM8" s="346"/>
      <c r="AN8" s="214">
        <f>IF($P$8="","",$P$8)</f>
        <v>62.333559016023472</v>
      </c>
      <c r="AO8" s="216"/>
      <c r="AP8" s="28"/>
      <c r="AQ8" s="431" t="str">
        <f>IF($S$8="","",$S$8)</f>
        <v>ACT reviewed 8/1 @ 15.8 - oper is speeding up per RD                                                                       ACT reviewed 8/4 @ 13.7 -236 pcs/hr             *******RUN ALL MATERIAL*******</v>
      </c>
      <c r="AR8" s="432"/>
      <c r="AS8" s="432"/>
      <c r="AT8" s="432"/>
      <c r="AU8" s="432"/>
      <c r="AV8" s="433"/>
      <c r="AW8" s="29"/>
      <c r="AX8" s="75" t="s">
        <v>64</v>
      </c>
      <c r="AY8" s="317">
        <f>IF(AA8="","",$C$8)</f>
        <v>341230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3">
        <f>IF($J$8="","",$J$8)</f>
        <v>13.5</v>
      </c>
      <c r="BG8" s="28"/>
      <c r="BH8" s="81" t="s">
        <v>28</v>
      </c>
      <c r="BI8" s="107">
        <f>IF($M$8="","",$M$8)</f>
        <v>0.88619999999999999</v>
      </c>
      <c r="BJ8" s="345" t="s">
        <v>29</v>
      </c>
      <c r="BK8" s="346"/>
      <c r="BL8" s="214">
        <f>IF($P$8="","",$P$8)</f>
        <v>62.333559016023472</v>
      </c>
      <c r="BM8" s="216"/>
      <c r="BN8" s="28"/>
      <c r="BO8" s="431" t="str">
        <f>IF($S$8="","",$S$8)</f>
        <v>ACT reviewed 8/1 @ 15.8 - oper is speeding up per RD                                                                       ACT reviewed 8/4 @ 13.7 -236 pcs/hr             *******RUN ALL MATERIAL*******</v>
      </c>
      <c r="BP8" s="432"/>
      <c r="BQ8" s="432"/>
      <c r="BR8" s="432"/>
      <c r="BS8" s="432"/>
      <c r="BT8" s="433"/>
      <c r="BU8" s="29"/>
      <c r="BV8" s="75" t="s">
        <v>64</v>
      </c>
      <c r="BW8" s="317">
        <f>IF(AY8="","",$C$8)</f>
        <v>341230</v>
      </c>
      <c r="BX8" s="317"/>
      <c r="BY8" s="318"/>
      <c r="BZ8" s="442" t="str">
        <f>IF(BB8="","",$F$8)</f>
        <v/>
      </c>
      <c r="CA8" s="443"/>
      <c r="CB8" s="354" t="s">
        <v>48</v>
      </c>
      <c r="CC8" s="355"/>
      <c r="CD8" s="133">
        <f>IF($J$8="","",$J$8)</f>
        <v>13.5</v>
      </c>
      <c r="CE8" s="28"/>
      <c r="CF8" s="81" t="s">
        <v>28</v>
      </c>
      <c r="CG8" s="107">
        <f>IF($M$8="","",$M$8)</f>
        <v>0.88619999999999999</v>
      </c>
      <c r="CH8" s="345" t="s">
        <v>29</v>
      </c>
      <c r="CI8" s="346"/>
      <c r="CJ8" s="214">
        <f>IF($P$8="","",$P$8)</f>
        <v>62.333559016023472</v>
      </c>
      <c r="CK8" s="216"/>
      <c r="CL8" s="28"/>
      <c r="CM8" s="431" t="str">
        <f>IF($S$8="","",$S$8)</f>
        <v>ACT reviewed 8/1 @ 15.8 - oper is speeding up per RD                                                                       ACT reviewed 8/4 @ 13.7 -236 pcs/hr             *******RUN ALL MATERIAL*******</v>
      </c>
      <c r="CN8" s="432"/>
      <c r="CO8" s="432"/>
      <c r="CP8" s="432"/>
      <c r="CQ8" s="432"/>
      <c r="CR8" s="433"/>
      <c r="CS8" s="29"/>
    </row>
    <row r="9" spans="2:97" s="4" customFormat="1" ht="7.5" customHeight="1" x14ac:dyDescent="0.25">
      <c r="B9" s="20"/>
      <c r="C9" s="18"/>
      <c r="D9" s="18"/>
      <c r="E9" s="18"/>
      <c r="F9" s="417" t="s">
        <v>70</v>
      </c>
      <c r="G9" s="418"/>
      <c r="H9" s="336"/>
      <c r="I9" s="337"/>
      <c r="J9" s="338"/>
      <c r="K9" s="83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7" t="s">
        <v>70</v>
      </c>
      <c r="AE9" s="418"/>
      <c r="AF9" s="336"/>
      <c r="AG9" s="337"/>
      <c r="AH9" s="338"/>
      <c r="AI9" s="83" t="s">
        <v>50</v>
      </c>
      <c r="AJ9" s="35"/>
      <c r="AK9" s="55"/>
      <c r="AL9" s="36"/>
      <c r="AM9" s="37"/>
      <c r="AN9" s="37"/>
      <c r="AO9" s="38"/>
      <c r="AP9" s="28"/>
      <c r="AQ9" s="434"/>
      <c r="AR9" s="435"/>
      <c r="AS9" s="435"/>
      <c r="AT9" s="435"/>
      <c r="AU9" s="435"/>
      <c r="AV9" s="436"/>
      <c r="AW9" s="29"/>
      <c r="AX9" s="20"/>
      <c r="AY9" s="18"/>
      <c r="AZ9" s="18"/>
      <c r="BA9" s="18"/>
      <c r="BB9" s="417" t="s">
        <v>70</v>
      </c>
      <c r="BC9" s="418"/>
      <c r="BD9" s="336"/>
      <c r="BE9" s="337"/>
      <c r="BF9" s="338"/>
      <c r="BG9" s="83" t="s">
        <v>50</v>
      </c>
      <c r="BH9" s="35"/>
      <c r="BI9" s="55"/>
      <c r="BJ9" s="36"/>
      <c r="BK9" s="37"/>
      <c r="BL9" s="37"/>
      <c r="BM9" s="38"/>
      <c r="BN9" s="28"/>
      <c r="BO9" s="434"/>
      <c r="BP9" s="435"/>
      <c r="BQ9" s="435"/>
      <c r="BR9" s="435"/>
      <c r="BS9" s="435"/>
      <c r="BT9" s="436"/>
      <c r="BU9" s="29"/>
      <c r="BV9" s="20"/>
      <c r="BW9" s="18"/>
      <c r="BX9" s="18"/>
      <c r="BY9" s="18"/>
      <c r="BZ9" s="417" t="s">
        <v>70</v>
      </c>
      <c r="CA9" s="418"/>
      <c r="CB9" s="336"/>
      <c r="CC9" s="337"/>
      <c r="CD9" s="338"/>
      <c r="CE9" s="83" t="s">
        <v>50</v>
      </c>
      <c r="CF9" s="35"/>
      <c r="CG9" s="55"/>
      <c r="CH9" s="36"/>
      <c r="CI9" s="37"/>
      <c r="CJ9" s="37"/>
      <c r="CK9" s="38"/>
      <c r="CL9" s="28"/>
      <c r="CM9" s="434"/>
      <c r="CN9" s="435"/>
      <c r="CO9" s="435"/>
      <c r="CP9" s="435"/>
      <c r="CQ9" s="435"/>
      <c r="CR9" s="436"/>
      <c r="CS9" s="29"/>
    </row>
    <row r="10" spans="2:97" ht="20.25" customHeight="1" thickBot="1" x14ac:dyDescent="0.25">
      <c r="B10" s="76" t="s">
        <v>63</v>
      </c>
      <c r="C10" s="217">
        <v>45000</v>
      </c>
      <c r="D10" s="217"/>
      <c r="E10" s="218"/>
      <c r="F10" s="419" t="s">
        <v>117</v>
      </c>
      <c r="G10" s="420"/>
      <c r="H10" s="354" t="s">
        <v>49</v>
      </c>
      <c r="I10" s="355"/>
      <c r="J10" s="132">
        <v>13.7</v>
      </c>
      <c r="K10" s="159" t="s">
        <v>97</v>
      </c>
      <c r="L10" s="183" t="s">
        <v>41</v>
      </c>
      <c r="M10" s="184"/>
      <c r="N10" s="205" t="s">
        <v>78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6" t="s">
        <v>63</v>
      </c>
      <c r="AA10" s="356">
        <f>IF($C$10="","",$C$10)</f>
        <v>45000</v>
      </c>
      <c r="AB10" s="356"/>
      <c r="AC10" s="357"/>
      <c r="AD10" s="440" t="str">
        <f>IF($F$10="","",$F$10)</f>
        <v>SH 8/12</v>
      </c>
      <c r="AE10" s="441"/>
      <c r="AF10" s="354" t="s">
        <v>49</v>
      </c>
      <c r="AG10" s="355"/>
      <c r="AH10" s="134">
        <f>IF($J$10="","",$J$10)</f>
        <v>13.7</v>
      </c>
      <c r="AI10" s="108" t="str">
        <f>IF($K$10="","",$K$10)</f>
        <v>RD</v>
      </c>
      <c r="AJ10" s="183" t="s">
        <v>41</v>
      </c>
      <c r="AK10" s="184"/>
      <c r="AL10" s="185" t="str">
        <f>IF($N$10="","",$N$10)</f>
        <v>A01132-0040</v>
      </c>
      <c r="AM10" s="186"/>
      <c r="AN10" s="186"/>
      <c r="AO10" s="187"/>
      <c r="AP10" s="28"/>
      <c r="AQ10" s="437"/>
      <c r="AR10" s="438"/>
      <c r="AS10" s="438"/>
      <c r="AT10" s="438"/>
      <c r="AU10" s="438"/>
      <c r="AV10" s="439"/>
      <c r="AW10" s="5"/>
      <c r="AX10" s="76" t="s">
        <v>63</v>
      </c>
      <c r="AY10" s="356">
        <f>IF($C$10="","",$C$10)</f>
        <v>45000</v>
      </c>
      <c r="AZ10" s="356"/>
      <c r="BA10" s="357"/>
      <c r="BB10" s="440" t="str">
        <f>IF($F$10="","",$F$10)</f>
        <v>SH 8/12</v>
      </c>
      <c r="BC10" s="441"/>
      <c r="BD10" s="354" t="s">
        <v>49</v>
      </c>
      <c r="BE10" s="355"/>
      <c r="BF10" s="134">
        <f>IF($J$10="","",$J$10)</f>
        <v>13.7</v>
      </c>
      <c r="BG10" s="108" t="str">
        <f>IF($K$10="","",$K$10)</f>
        <v>RD</v>
      </c>
      <c r="BH10" s="183" t="s">
        <v>41</v>
      </c>
      <c r="BI10" s="184"/>
      <c r="BJ10" s="185" t="str">
        <f>IF($N$10="","",$N$10)</f>
        <v>A01132-0040</v>
      </c>
      <c r="BK10" s="186"/>
      <c r="BL10" s="186"/>
      <c r="BM10" s="187"/>
      <c r="BN10" s="28"/>
      <c r="BO10" s="437"/>
      <c r="BP10" s="438"/>
      <c r="BQ10" s="438"/>
      <c r="BR10" s="438"/>
      <c r="BS10" s="438"/>
      <c r="BT10" s="439"/>
      <c r="BU10" s="5"/>
      <c r="BV10" s="76" t="s">
        <v>63</v>
      </c>
      <c r="BW10" s="356">
        <f>IF($C$10="","",$C$10)</f>
        <v>45000</v>
      </c>
      <c r="BX10" s="356"/>
      <c r="BY10" s="357"/>
      <c r="BZ10" s="440" t="str">
        <f>IF($F$10="","",$F$10)</f>
        <v>SH 8/12</v>
      </c>
      <c r="CA10" s="441"/>
      <c r="CB10" s="354" t="s">
        <v>49</v>
      </c>
      <c r="CC10" s="355"/>
      <c r="CD10" s="134">
        <f>IF($J$10="","",$J$10)</f>
        <v>13.7</v>
      </c>
      <c r="CE10" s="108" t="str">
        <f>IF($K$10="","",$K$10)</f>
        <v>RD</v>
      </c>
      <c r="CF10" s="183" t="s">
        <v>41</v>
      </c>
      <c r="CG10" s="184"/>
      <c r="CH10" s="185" t="str">
        <f>IF($N$10="","",$N$10)</f>
        <v>A01132-0040</v>
      </c>
      <c r="CI10" s="186"/>
      <c r="CJ10" s="186"/>
      <c r="CK10" s="187"/>
      <c r="CL10" s="28"/>
      <c r="CM10" s="437"/>
      <c r="CN10" s="438"/>
      <c r="CO10" s="438"/>
      <c r="CP10" s="438"/>
      <c r="CQ10" s="438"/>
      <c r="CR10" s="439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25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">
      <c r="B14" s="8"/>
      <c r="C14" s="14"/>
      <c r="D14" s="176" t="s">
        <v>73</v>
      </c>
      <c r="E14" s="177"/>
      <c r="F14" s="178"/>
      <c r="G14" s="109"/>
      <c r="H14" s="109"/>
      <c r="I14" s="109" t="s">
        <v>0</v>
      </c>
      <c r="J14" s="65">
        <v>0</v>
      </c>
      <c r="K14" s="65">
        <f>C$10</f>
        <v>45000</v>
      </c>
      <c r="L14" s="109" t="s">
        <v>0</v>
      </c>
      <c r="M14" s="109" t="str">
        <f>I14</f>
        <v xml:space="preserve"> </v>
      </c>
      <c r="N14" s="228" t="s">
        <v>0</v>
      </c>
      <c r="O14" s="194"/>
      <c r="P14" s="192"/>
      <c r="Q14" s="193"/>
      <c r="R14" s="194"/>
      <c r="S14" s="111"/>
      <c r="T14" s="112"/>
      <c r="U14" s="112"/>
      <c r="V14" s="176"/>
      <c r="W14" s="177"/>
      <c r="X14" s="177"/>
      <c r="Y14" s="229"/>
      <c r="Z14" s="319" t="s">
        <v>52</v>
      </c>
      <c r="AA14" s="320"/>
      <c r="AB14" s="321"/>
      <c r="AC14" s="117">
        <f>E41</f>
        <v>93.699999999999989</v>
      </c>
      <c r="AD14" s="117">
        <f t="shared" ref="AD14:AI14" si="0">F41</f>
        <v>15.2</v>
      </c>
      <c r="AE14" s="118">
        <f t="shared" si="0"/>
        <v>16195</v>
      </c>
      <c r="AF14" s="119">
        <f>H41</f>
        <v>259.81189355539465</v>
      </c>
      <c r="AG14" s="117">
        <f t="shared" si="0"/>
        <v>98.799999999999969</v>
      </c>
      <c r="AH14" s="118">
        <f t="shared" si="0"/>
        <v>16195</v>
      </c>
      <c r="AI14" s="118">
        <f t="shared" si="0"/>
        <v>28805</v>
      </c>
      <c r="AJ14" s="120">
        <f>L41</f>
        <v>22113.199999999997</v>
      </c>
      <c r="AK14" s="64"/>
      <c r="AL14" s="358"/>
      <c r="AM14" s="359"/>
      <c r="AN14" s="360"/>
      <c r="AO14" s="361"/>
      <c r="AP14" s="362"/>
      <c r="AQ14" s="123">
        <f>S41</f>
        <v>5.0999999999999996</v>
      </c>
      <c r="AR14" s="63"/>
      <c r="AS14" s="120">
        <f>U41</f>
        <v>49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7">
        <f>AC41</f>
        <v>219.49999999999989</v>
      </c>
      <c r="BB14" s="117">
        <f t="shared" ref="BB14" si="1">AD41</f>
        <v>15.2</v>
      </c>
      <c r="BC14" s="118">
        <f t="shared" ref="BC14" si="2">AE41</f>
        <v>38675</v>
      </c>
      <c r="BD14" s="119">
        <f>AF41</f>
        <v>620.45229905865335</v>
      </c>
      <c r="BE14" s="117">
        <f t="shared" ref="BE14" si="3">AG41</f>
        <v>243.19999999999987</v>
      </c>
      <c r="BF14" s="118">
        <f t="shared" ref="BF14" si="4">AH41</f>
        <v>38675</v>
      </c>
      <c r="BG14" s="118">
        <f t="shared" ref="BG14" si="5">AI41</f>
        <v>6325</v>
      </c>
      <c r="BH14" s="120">
        <f>AJ41</f>
        <v>51801.999999999971</v>
      </c>
      <c r="BI14" s="64"/>
      <c r="BJ14" s="358"/>
      <c r="BK14" s="359"/>
      <c r="BL14" s="360"/>
      <c r="BM14" s="361"/>
      <c r="BN14" s="362"/>
      <c r="BO14" s="123">
        <f>AQ41</f>
        <v>23.700000000000003</v>
      </c>
      <c r="BP14" s="63"/>
      <c r="BQ14" s="120">
        <f>AS41</f>
        <v>125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7">
        <f>BA41</f>
        <v>246.89999999999986</v>
      </c>
      <c r="BZ14" s="117">
        <f t="shared" ref="BZ14" si="6">BB41</f>
        <v>15.2</v>
      </c>
      <c r="CA14" s="118">
        <f t="shared" ref="CA14" si="7">BC41</f>
        <v>44780</v>
      </c>
      <c r="CB14" s="119">
        <f>BD41</f>
        <v>718.39312092686487</v>
      </c>
      <c r="CC14" s="117">
        <f t="shared" ref="CC14" si="8">BE41</f>
        <v>290.79999999999995</v>
      </c>
      <c r="CD14" s="118">
        <f t="shared" ref="CD14" si="9">BF41</f>
        <v>44780</v>
      </c>
      <c r="CE14" s="118">
        <f t="shared" ref="CE14" si="10">BG41</f>
        <v>220</v>
      </c>
      <c r="CF14" s="120">
        <f>BH41</f>
        <v>58268.399999999965</v>
      </c>
      <c r="CG14" s="64"/>
      <c r="CH14" s="358"/>
      <c r="CI14" s="359"/>
      <c r="CJ14" s="360"/>
      <c r="CK14" s="361"/>
      <c r="CL14" s="362"/>
      <c r="CM14" s="123">
        <f>BO41</f>
        <v>43.900000000000006</v>
      </c>
      <c r="CN14" s="63"/>
      <c r="CO14" s="120">
        <f>BQ41</f>
        <v>125</v>
      </c>
      <c r="CP14" s="363" t="s">
        <v>45</v>
      </c>
      <c r="CQ14" s="364"/>
      <c r="CR14" s="364"/>
      <c r="CS14" s="365"/>
    </row>
    <row r="15" spans="2:97" ht="15" customHeight="1" x14ac:dyDescent="0.2">
      <c r="B15" s="135">
        <v>41851</v>
      </c>
      <c r="C15" s="157" t="s">
        <v>81</v>
      </c>
      <c r="D15" s="136">
        <v>3504</v>
      </c>
      <c r="E15" s="136">
        <v>0</v>
      </c>
      <c r="F15" s="138">
        <v>7.6</v>
      </c>
      <c r="G15" s="139">
        <v>0</v>
      </c>
      <c r="H15" s="97">
        <f>IF(G15="","",(IF($P$8=0,"",(G15/$M$6)/$P$8)))</f>
        <v>0</v>
      </c>
      <c r="I15" s="98">
        <f>IF(G15="","",(SUM(E15+F15+S15)))</f>
        <v>7.6</v>
      </c>
      <c r="J15" s="99">
        <f>SUM(G$14:G15)</f>
        <v>0</v>
      </c>
      <c r="K15" s="99">
        <f t="shared" ref="K15:K40" si="11">C$10-J15</f>
        <v>45000</v>
      </c>
      <c r="L15" s="100">
        <f>IF(G15="",0,$J$6*(I15-F15-S15))</f>
        <v>0</v>
      </c>
      <c r="M15" s="101">
        <f>G15</f>
        <v>0</v>
      </c>
      <c r="N15" s="179" t="str">
        <f>IF(L15=0,"",(M15/L15))</f>
        <v/>
      </c>
      <c r="O15" s="180"/>
      <c r="P15" s="164"/>
      <c r="Q15" s="165"/>
      <c r="R15" s="166"/>
      <c r="S15" s="141">
        <v>0</v>
      </c>
      <c r="T15" s="143">
        <v>0</v>
      </c>
      <c r="U15" s="143">
        <v>11</v>
      </c>
      <c r="V15" s="170">
        <v>11</v>
      </c>
      <c r="W15" s="171"/>
      <c r="X15" s="171"/>
      <c r="Y15" s="172"/>
      <c r="Z15" s="142">
        <v>41859</v>
      </c>
      <c r="AA15" s="157" t="s">
        <v>81</v>
      </c>
      <c r="AB15" s="143">
        <v>3504</v>
      </c>
      <c r="AC15" s="143">
        <v>7.6</v>
      </c>
      <c r="AD15" s="145">
        <v>0</v>
      </c>
      <c r="AE15" s="146">
        <v>830</v>
      </c>
      <c r="AF15" s="116">
        <f>IF(AE15="","",(IF($P$8=0,"",(AE15/$M$6)/$P$8)))</f>
        <v>13.31545981173063</v>
      </c>
      <c r="AG15" s="102">
        <f>IF(AE15="","",(SUM(AC15+AD15+AQ15)))</f>
        <v>7.6</v>
      </c>
      <c r="AH15" s="99">
        <f>SUM(AE$14:AE15)</f>
        <v>17025</v>
      </c>
      <c r="AI15" s="99">
        <f>C$10-AH15</f>
        <v>27975</v>
      </c>
      <c r="AJ15" s="100">
        <f>IF(AE15="",0,$J$6*(AG15-AD15-AQ15))</f>
        <v>1793.6</v>
      </c>
      <c r="AK15" s="101">
        <f>AE15</f>
        <v>830</v>
      </c>
      <c r="AL15" s="179">
        <f>IF(AJ15=0,"",(AK15/AJ15))</f>
        <v>0.46275646743978593</v>
      </c>
      <c r="AM15" s="180"/>
      <c r="AN15" s="366">
        <v>498255</v>
      </c>
      <c r="AO15" s="367"/>
      <c r="AP15" s="368"/>
      <c r="AQ15" s="70">
        <v>0</v>
      </c>
      <c r="AR15" s="69">
        <v>0</v>
      </c>
      <c r="AS15" s="69">
        <v>57</v>
      </c>
      <c r="AT15" s="369" t="s">
        <v>108</v>
      </c>
      <c r="AU15" s="370"/>
      <c r="AV15" s="370"/>
      <c r="AW15" s="371"/>
      <c r="AX15" s="9">
        <v>41872</v>
      </c>
      <c r="AY15" s="161" t="s">
        <v>130</v>
      </c>
      <c r="AZ15" s="10"/>
      <c r="BA15" s="69">
        <v>4.5999999999999996</v>
      </c>
      <c r="BB15" s="25">
        <v>0</v>
      </c>
      <c r="BC15" s="54">
        <v>1080</v>
      </c>
      <c r="BD15" s="116">
        <f>IF(BC15="","",(IF($P$8=0,"",(BC15/$M$6)/$P$8)))</f>
        <v>17.326140477914553</v>
      </c>
      <c r="BE15" s="102">
        <f>IF(BC15="","",(SUM(BA15+BB15+BO15)))</f>
        <v>7.6</v>
      </c>
      <c r="BF15" s="99">
        <f>SUM(BC$14:BC15)</f>
        <v>39755</v>
      </c>
      <c r="BG15" s="99">
        <f>$C$10-BF15</f>
        <v>5245</v>
      </c>
      <c r="BH15" s="100">
        <f>IF(BC15="",0,$J$6*(BE15-BB15-BO15))</f>
        <v>1085.5999999999999</v>
      </c>
      <c r="BI15" s="101">
        <f>BC15</f>
        <v>1080</v>
      </c>
      <c r="BJ15" s="179">
        <f>IF(BH15=0,"",(BI15/BH15))</f>
        <v>0.99484156226971265</v>
      </c>
      <c r="BK15" s="180"/>
      <c r="BL15" s="366">
        <v>498786</v>
      </c>
      <c r="BM15" s="367"/>
      <c r="BN15" s="368"/>
      <c r="BO15" s="80">
        <v>3</v>
      </c>
      <c r="BP15" s="69">
        <v>2</v>
      </c>
      <c r="BQ15" s="69">
        <v>0</v>
      </c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44780</v>
      </c>
      <c r="CE15" s="99">
        <f>$C$10-CD15</f>
        <v>220</v>
      </c>
      <c r="CF15" s="100">
        <f>IF(CA15="",0,$J$6*(CC15-BZ15-CM15))</f>
        <v>0</v>
      </c>
      <c r="CG15" s="101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0"/>
      <c r="CN15" s="69"/>
      <c r="CO15" s="69"/>
      <c r="CP15" s="369"/>
      <c r="CQ15" s="370"/>
      <c r="CR15" s="370"/>
      <c r="CS15" s="371"/>
    </row>
    <row r="16" spans="2:97" ht="15" customHeight="1" x14ac:dyDescent="0.2">
      <c r="B16" s="135">
        <v>41851</v>
      </c>
      <c r="C16" s="157" t="s">
        <v>81</v>
      </c>
      <c r="D16" s="136">
        <v>3504</v>
      </c>
      <c r="E16" s="136">
        <v>0</v>
      </c>
      <c r="F16" s="137">
        <v>7.6</v>
      </c>
      <c r="G16" s="139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7.6</v>
      </c>
      <c r="J16" s="99">
        <f>SUM(G$14:G16)</f>
        <v>0</v>
      </c>
      <c r="K16" s="99">
        <f>C$10-J16</f>
        <v>45000</v>
      </c>
      <c r="L16" s="100">
        <f t="shared" ref="L16:L40" si="14">IF(G16="",0,$J$6*(I16-F16-S16))</f>
        <v>0</v>
      </c>
      <c r="M16" s="101">
        <f t="shared" ref="M16:M40" si="15">G16</f>
        <v>0</v>
      </c>
      <c r="N16" s="179" t="str">
        <f t="shared" ref="N16:N40" si="16">IF(L16=0,"",(M16/L16))</f>
        <v/>
      </c>
      <c r="O16" s="180"/>
      <c r="P16" s="164"/>
      <c r="Q16" s="165"/>
      <c r="R16" s="166"/>
      <c r="S16" s="141">
        <v>0</v>
      </c>
      <c r="T16" s="143">
        <v>0</v>
      </c>
      <c r="U16" s="143">
        <v>0</v>
      </c>
      <c r="V16" s="167" t="s">
        <v>82</v>
      </c>
      <c r="W16" s="168"/>
      <c r="X16" s="168"/>
      <c r="Y16" s="169"/>
      <c r="Z16" s="142">
        <v>41859</v>
      </c>
      <c r="AA16" s="157" t="s">
        <v>85</v>
      </c>
      <c r="AB16" s="143">
        <v>27923</v>
      </c>
      <c r="AC16" s="143">
        <v>3.6</v>
      </c>
      <c r="AD16" s="144">
        <v>0</v>
      </c>
      <c r="AE16" s="146">
        <v>500</v>
      </c>
      <c r="AF16" s="97">
        <f t="shared" ref="AF16:AF40" si="17">IF(AE16="","",(IF($P$8=0,"",(AE16/$M$6)/$P$8)))</f>
        <v>8.0213613323678494</v>
      </c>
      <c r="AG16" s="98">
        <f t="shared" ref="AG16:AG40" si="18">IF(AE16="","",(SUM(AC16+AD16+AQ16)))</f>
        <v>7.6</v>
      </c>
      <c r="AH16" s="99">
        <f>SUM(AE$14:AE16)</f>
        <v>17525</v>
      </c>
      <c r="AI16" s="99">
        <f t="shared" ref="AI16:AI40" si="19">C$10-AH16</f>
        <v>27475</v>
      </c>
      <c r="AJ16" s="100">
        <f t="shared" ref="AJ16:AJ40" si="20">IF(AE16="",0,$J$6*(AG16-AD16-AQ16))</f>
        <v>849.59999999999991</v>
      </c>
      <c r="AK16" s="101">
        <f t="shared" ref="AK16:AK40" si="21">AE16</f>
        <v>500</v>
      </c>
      <c r="AL16" s="179">
        <f t="shared" ref="AL16:AL40" si="22">IF(AJ16=0,"",(AK16/AJ16))</f>
        <v>0.58851224105461397</v>
      </c>
      <c r="AM16" s="180"/>
      <c r="AN16" s="366">
        <v>498422</v>
      </c>
      <c r="AO16" s="367"/>
      <c r="AP16" s="368"/>
      <c r="AQ16" s="70">
        <v>4</v>
      </c>
      <c r="AR16" s="69">
        <v>2</v>
      </c>
      <c r="AS16" s="69">
        <v>0</v>
      </c>
      <c r="AT16" s="369" t="s">
        <v>109</v>
      </c>
      <c r="AU16" s="370"/>
      <c r="AV16" s="370"/>
      <c r="AW16" s="371"/>
      <c r="AX16" s="8">
        <v>41873</v>
      </c>
      <c r="AY16" s="162" t="s">
        <v>132</v>
      </c>
      <c r="AZ16" s="69">
        <v>28173</v>
      </c>
      <c r="BA16" s="69">
        <v>5.6</v>
      </c>
      <c r="BB16" s="25">
        <v>0</v>
      </c>
      <c r="BC16" s="54">
        <v>1300</v>
      </c>
      <c r="BD16" s="97">
        <f t="shared" ref="BD16:BD40" si="23">IF(BC16="","",(IF($P$8=0,"",(BC16/$M$6)/$P$8)))</f>
        <v>20.855539464156408</v>
      </c>
      <c r="BE16" s="98">
        <f t="shared" ref="BE16:BE40" si="24">IF(BC16="","",(SUM(BA16+BB16+BO16)))</f>
        <v>7.6</v>
      </c>
      <c r="BF16" s="99">
        <f>SUM(BC$14:BC16)</f>
        <v>41055</v>
      </c>
      <c r="BG16" s="99">
        <f t="shared" ref="BG16:BG40" si="25">$C$10-BF16</f>
        <v>3945</v>
      </c>
      <c r="BH16" s="100">
        <f t="shared" ref="BH16:BH40" si="26">IF(BC16="",0,$J$6*(BE16-BB16-BO16))</f>
        <v>1321.6</v>
      </c>
      <c r="BI16" s="101">
        <f t="shared" ref="BI16:BI40" si="27">BC16</f>
        <v>1300</v>
      </c>
      <c r="BJ16" s="179">
        <f t="shared" ref="BJ16:BJ40" si="28">IF(BH16=0,"",(BI16/BH16))</f>
        <v>0.98365617433414054</v>
      </c>
      <c r="BK16" s="180"/>
      <c r="BL16" s="366">
        <v>498786</v>
      </c>
      <c r="BM16" s="367"/>
      <c r="BN16" s="368"/>
      <c r="BO16" s="80">
        <v>2</v>
      </c>
      <c r="BP16" s="69">
        <v>1</v>
      </c>
      <c r="BQ16" s="69">
        <v>0</v>
      </c>
      <c r="BR16" s="369" t="s">
        <v>133</v>
      </c>
      <c r="BS16" s="370"/>
      <c r="BT16" s="370"/>
      <c r="BU16" s="371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44780</v>
      </c>
      <c r="CE16" s="99">
        <f t="shared" ref="CE16:CE40" si="31">$C$10-CD16</f>
        <v>220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0"/>
      <c r="CN16" s="69"/>
      <c r="CO16" s="69"/>
      <c r="CP16" s="369"/>
      <c r="CQ16" s="370"/>
      <c r="CR16" s="370"/>
      <c r="CS16" s="371"/>
    </row>
    <row r="17" spans="2:97" ht="15" customHeight="1" x14ac:dyDescent="0.2">
      <c r="B17" s="135">
        <v>41851</v>
      </c>
      <c r="C17" s="157" t="s">
        <v>83</v>
      </c>
      <c r="D17" s="136">
        <v>3205</v>
      </c>
      <c r="E17" s="136">
        <v>0</v>
      </c>
      <c r="F17" s="137">
        <v>0</v>
      </c>
      <c r="G17" s="139">
        <v>0</v>
      </c>
      <c r="H17" s="97">
        <f t="shared" si="12"/>
        <v>0</v>
      </c>
      <c r="I17" s="98">
        <f t="shared" si="13"/>
        <v>0</v>
      </c>
      <c r="J17" s="99">
        <f>SUM(G$14:G17)</f>
        <v>0</v>
      </c>
      <c r="K17" s="99">
        <f t="shared" si="11"/>
        <v>45000</v>
      </c>
      <c r="L17" s="100">
        <f t="shared" si="14"/>
        <v>0</v>
      </c>
      <c r="M17" s="101">
        <f t="shared" si="15"/>
        <v>0</v>
      </c>
      <c r="N17" s="179" t="str">
        <f t="shared" si="16"/>
        <v/>
      </c>
      <c r="O17" s="180"/>
      <c r="P17" s="164"/>
      <c r="Q17" s="165"/>
      <c r="R17" s="166"/>
      <c r="S17" s="141">
        <v>0</v>
      </c>
      <c r="T17" s="143">
        <v>0</v>
      </c>
      <c r="U17" s="143">
        <v>0</v>
      </c>
      <c r="V17" s="167" t="s">
        <v>84</v>
      </c>
      <c r="W17" s="168"/>
      <c r="X17" s="168"/>
      <c r="Y17" s="169"/>
      <c r="Z17" s="142">
        <v>41859</v>
      </c>
      <c r="AA17" s="157" t="s">
        <v>83</v>
      </c>
      <c r="AB17" s="143">
        <v>3205</v>
      </c>
      <c r="AC17" s="143">
        <v>0</v>
      </c>
      <c r="AD17" s="144">
        <v>0</v>
      </c>
      <c r="AE17" s="146">
        <v>0</v>
      </c>
      <c r="AF17" s="97">
        <f t="shared" si="17"/>
        <v>0</v>
      </c>
      <c r="AG17" s="98">
        <f t="shared" si="18"/>
        <v>0</v>
      </c>
      <c r="AH17" s="99">
        <f>SUM(AE$14:AE17)</f>
        <v>17525</v>
      </c>
      <c r="AI17" s="99">
        <f t="shared" si="19"/>
        <v>27475</v>
      </c>
      <c r="AJ17" s="100">
        <f t="shared" si="20"/>
        <v>0</v>
      </c>
      <c r="AK17" s="101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>
        <v>0</v>
      </c>
      <c r="AR17" s="10">
        <v>0</v>
      </c>
      <c r="AS17" s="10">
        <v>0</v>
      </c>
      <c r="AT17" s="219" t="s">
        <v>111</v>
      </c>
      <c r="AU17" s="220"/>
      <c r="AV17" s="220"/>
      <c r="AW17" s="221"/>
      <c r="AX17" s="9">
        <v>41873</v>
      </c>
      <c r="AY17" s="10" t="s">
        <v>83</v>
      </c>
      <c r="AZ17" s="10">
        <v>3205</v>
      </c>
      <c r="BA17" s="10">
        <v>2</v>
      </c>
      <c r="BB17" s="26">
        <v>0</v>
      </c>
      <c r="BC17" s="52">
        <v>450</v>
      </c>
      <c r="BD17" s="97">
        <f t="shared" si="23"/>
        <v>7.2192251991310643</v>
      </c>
      <c r="BE17" s="98">
        <f t="shared" si="24"/>
        <v>2</v>
      </c>
      <c r="BF17" s="99">
        <f>SUM(BC$14:BC17)</f>
        <v>41505</v>
      </c>
      <c r="BG17" s="99">
        <f t="shared" si="25"/>
        <v>3495</v>
      </c>
      <c r="BH17" s="100">
        <f t="shared" si="26"/>
        <v>472</v>
      </c>
      <c r="BI17" s="101">
        <f t="shared" si="27"/>
        <v>450</v>
      </c>
      <c r="BJ17" s="179">
        <f t="shared" si="28"/>
        <v>0.95338983050847459</v>
      </c>
      <c r="BK17" s="180"/>
      <c r="BL17" s="246">
        <v>498786</v>
      </c>
      <c r="BM17" s="247"/>
      <c r="BN17" s="248"/>
      <c r="BO17" s="60">
        <v>0</v>
      </c>
      <c r="BP17" s="10">
        <v>0</v>
      </c>
      <c r="BQ17" s="10">
        <v>0</v>
      </c>
      <c r="BR17" s="219" t="s">
        <v>134</v>
      </c>
      <c r="BS17" s="220"/>
      <c r="BT17" s="220"/>
      <c r="BU17" s="221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44780</v>
      </c>
      <c r="CE17" s="99">
        <f t="shared" si="31"/>
        <v>220</v>
      </c>
      <c r="CF17" s="100">
        <f t="shared" si="32"/>
        <v>0</v>
      </c>
      <c r="CG17" s="101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">
      <c r="B18" s="135">
        <v>41851</v>
      </c>
      <c r="C18" s="157" t="s">
        <v>85</v>
      </c>
      <c r="D18" s="136">
        <v>27923</v>
      </c>
      <c r="E18" s="136">
        <v>0</v>
      </c>
      <c r="F18" s="137">
        <v>0</v>
      </c>
      <c r="G18" s="139">
        <v>0</v>
      </c>
      <c r="H18" s="97">
        <f t="shared" si="12"/>
        <v>0</v>
      </c>
      <c r="I18" s="98">
        <f t="shared" si="13"/>
        <v>0</v>
      </c>
      <c r="J18" s="99">
        <f>SUM(G$14:G18)</f>
        <v>0</v>
      </c>
      <c r="K18" s="99">
        <f t="shared" si="11"/>
        <v>45000</v>
      </c>
      <c r="L18" s="100">
        <f t="shared" si="14"/>
        <v>0</v>
      </c>
      <c r="M18" s="101">
        <f t="shared" si="15"/>
        <v>0</v>
      </c>
      <c r="N18" s="179" t="str">
        <f t="shared" si="16"/>
        <v/>
      </c>
      <c r="O18" s="180"/>
      <c r="P18" s="164" t="s">
        <v>91</v>
      </c>
      <c r="Q18" s="165"/>
      <c r="R18" s="166"/>
      <c r="S18" s="141">
        <v>0</v>
      </c>
      <c r="T18" s="143">
        <v>0</v>
      </c>
      <c r="U18" s="143">
        <v>0</v>
      </c>
      <c r="V18" s="167" t="s">
        <v>86</v>
      </c>
      <c r="W18" s="168"/>
      <c r="X18" s="168"/>
      <c r="Y18" s="169"/>
      <c r="Z18" s="142">
        <v>41859</v>
      </c>
      <c r="AA18" s="157" t="s">
        <v>110</v>
      </c>
      <c r="AB18" s="143">
        <v>0</v>
      </c>
      <c r="AC18" s="143">
        <v>7.6</v>
      </c>
      <c r="AD18" s="144">
        <v>0</v>
      </c>
      <c r="AE18" s="146">
        <v>1390</v>
      </c>
      <c r="AF18" s="97">
        <f t="shared" si="17"/>
        <v>22.299384503982623</v>
      </c>
      <c r="AG18" s="98">
        <f t="shared" si="18"/>
        <v>7.6</v>
      </c>
      <c r="AH18" s="99">
        <f>SUM(AE$14:AE18)</f>
        <v>18915</v>
      </c>
      <c r="AI18" s="99">
        <f t="shared" si="19"/>
        <v>26085</v>
      </c>
      <c r="AJ18" s="100">
        <f t="shared" si="20"/>
        <v>1793.6</v>
      </c>
      <c r="AK18" s="101">
        <f t="shared" si="21"/>
        <v>1390</v>
      </c>
      <c r="AL18" s="179">
        <f t="shared" si="22"/>
        <v>0.77497769848349696</v>
      </c>
      <c r="AM18" s="180"/>
      <c r="AN18" s="246">
        <v>498422</v>
      </c>
      <c r="AO18" s="247"/>
      <c r="AP18" s="248"/>
      <c r="AQ18" s="3">
        <v>0</v>
      </c>
      <c r="AR18" s="10">
        <v>0</v>
      </c>
      <c r="AS18" s="10">
        <v>0</v>
      </c>
      <c r="AT18" s="219"/>
      <c r="AU18" s="220"/>
      <c r="AV18" s="220"/>
      <c r="AW18" s="221"/>
      <c r="AX18" s="9">
        <v>41876</v>
      </c>
      <c r="AY18" s="10" t="s">
        <v>130</v>
      </c>
      <c r="AZ18" s="10"/>
      <c r="BA18" s="10">
        <v>0</v>
      </c>
      <c r="BB18" s="26">
        <v>0</v>
      </c>
      <c r="BC18" s="52">
        <v>0</v>
      </c>
      <c r="BD18" s="97">
        <f t="shared" si="23"/>
        <v>0</v>
      </c>
      <c r="BE18" s="98">
        <f t="shared" si="24"/>
        <v>7.6</v>
      </c>
      <c r="BF18" s="99">
        <f>SUM(BC$14:BC18)</f>
        <v>41505</v>
      </c>
      <c r="BG18" s="99">
        <f t="shared" si="25"/>
        <v>3495</v>
      </c>
      <c r="BH18" s="100">
        <f t="shared" si="26"/>
        <v>0</v>
      </c>
      <c r="BI18" s="101">
        <f t="shared" si="27"/>
        <v>0</v>
      </c>
      <c r="BJ18" s="179" t="str">
        <f t="shared" si="28"/>
        <v/>
      </c>
      <c r="BK18" s="180"/>
      <c r="BL18" s="246">
        <v>498786</v>
      </c>
      <c r="BM18" s="247"/>
      <c r="BN18" s="248"/>
      <c r="BO18" s="60">
        <v>7.6</v>
      </c>
      <c r="BP18" s="10">
        <v>5</v>
      </c>
      <c r="BQ18" s="10">
        <v>0</v>
      </c>
      <c r="BR18" s="219" t="s">
        <v>135</v>
      </c>
      <c r="BS18" s="220"/>
      <c r="BT18" s="220"/>
      <c r="BU18" s="221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44780</v>
      </c>
      <c r="CE18" s="99">
        <f t="shared" si="31"/>
        <v>220</v>
      </c>
      <c r="CF18" s="100">
        <f t="shared" si="32"/>
        <v>0</v>
      </c>
      <c r="CG18" s="101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">
      <c r="B19" s="135">
        <v>41851</v>
      </c>
      <c r="C19" s="158" t="s">
        <v>87</v>
      </c>
      <c r="D19" s="136"/>
      <c r="E19" s="136">
        <v>7.6</v>
      </c>
      <c r="F19" s="137">
        <v>0</v>
      </c>
      <c r="G19" s="139">
        <v>1475</v>
      </c>
      <c r="H19" s="97">
        <f t="shared" si="12"/>
        <v>23.663015930485155</v>
      </c>
      <c r="I19" s="98">
        <f t="shared" si="13"/>
        <v>7.6</v>
      </c>
      <c r="J19" s="99">
        <f>SUM(G$14:G19)</f>
        <v>1475</v>
      </c>
      <c r="K19" s="99">
        <f t="shared" si="11"/>
        <v>43525</v>
      </c>
      <c r="L19" s="100">
        <f t="shared" si="14"/>
        <v>1793.6</v>
      </c>
      <c r="M19" s="101">
        <f t="shared" si="15"/>
        <v>1475</v>
      </c>
      <c r="N19" s="179">
        <f t="shared" si="16"/>
        <v>0.82236842105263164</v>
      </c>
      <c r="O19" s="180"/>
      <c r="P19" s="164" t="s">
        <v>91</v>
      </c>
      <c r="Q19" s="165"/>
      <c r="R19" s="166"/>
      <c r="S19" s="141">
        <v>0</v>
      </c>
      <c r="T19" s="143">
        <v>0</v>
      </c>
      <c r="U19" s="143">
        <v>0</v>
      </c>
      <c r="V19" s="167" t="s">
        <v>88</v>
      </c>
      <c r="W19" s="168"/>
      <c r="X19" s="168"/>
      <c r="Y19" s="169"/>
      <c r="Z19" s="142">
        <v>41862</v>
      </c>
      <c r="AA19" s="158" t="s">
        <v>81</v>
      </c>
      <c r="AB19" s="143">
        <v>3504</v>
      </c>
      <c r="AC19" s="143">
        <v>7.6</v>
      </c>
      <c r="AD19" s="144">
        <v>0</v>
      </c>
      <c r="AE19" s="146">
        <v>1400</v>
      </c>
      <c r="AF19" s="97">
        <f t="shared" si="17"/>
        <v>22.45981173062998</v>
      </c>
      <c r="AG19" s="98">
        <f t="shared" si="18"/>
        <v>7.6</v>
      </c>
      <c r="AH19" s="99">
        <f>SUM(AE$14:AE19)</f>
        <v>20315</v>
      </c>
      <c r="AI19" s="99">
        <f t="shared" si="19"/>
        <v>24685</v>
      </c>
      <c r="AJ19" s="100">
        <f t="shared" si="20"/>
        <v>1793.6</v>
      </c>
      <c r="AK19" s="101">
        <f t="shared" si="21"/>
        <v>1400</v>
      </c>
      <c r="AL19" s="179">
        <f t="shared" si="22"/>
        <v>0.7805530776092775</v>
      </c>
      <c r="AM19" s="180"/>
      <c r="AN19" s="246">
        <v>498422</v>
      </c>
      <c r="AO19" s="247"/>
      <c r="AP19" s="248"/>
      <c r="AQ19" s="3">
        <v>0</v>
      </c>
      <c r="AR19" s="10">
        <v>0</v>
      </c>
      <c r="AS19" s="10">
        <v>0</v>
      </c>
      <c r="AT19" s="219" t="s">
        <v>112</v>
      </c>
      <c r="AU19" s="220"/>
      <c r="AV19" s="220"/>
      <c r="AW19" s="221"/>
      <c r="AX19" s="9">
        <v>41877</v>
      </c>
      <c r="AY19" s="163" t="s">
        <v>130</v>
      </c>
      <c r="AZ19" s="10"/>
      <c r="BA19" s="10">
        <v>6.6</v>
      </c>
      <c r="BB19" s="26">
        <v>0</v>
      </c>
      <c r="BC19" s="52">
        <v>1400</v>
      </c>
      <c r="BD19" s="97">
        <f t="shared" si="23"/>
        <v>22.45981173062998</v>
      </c>
      <c r="BE19" s="98">
        <f t="shared" si="24"/>
        <v>7.6</v>
      </c>
      <c r="BF19" s="99">
        <f>SUM(BC$14:BC19)</f>
        <v>42905</v>
      </c>
      <c r="BG19" s="99">
        <f t="shared" si="25"/>
        <v>2095</v>
      </c>
      <c r="BH19" s="100">
        <f t="shared" si="26"/>
        <v>1557.6</v>
      </c>
      <c r="BI19" s="101">
        <f t="shared" si="27"/>
        <v>1400</v>
      </c>
      <c r="BJ19" s="179">
        <f t="shared" si="28"/>
        <v>0.89881869542886494</v>
      </c>
      <c r="BK19" s="180"/>
      <c r="BL19" s="246">
        <v>498786</v>
      </c>
      <c r="BM19" s="247"/>
      <c r="BN19" s="248"/>
      <c r="BO19" s="60">
        <v>1</v>
      </c>
      <c r="BP19" s="10">
        <v>1</v>
      </c>
      <c r="BQ19" s="10">
        <v>0</v>
      </c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44780</v>
      </c>
      <c r="CE19" s="99">
        <f t="shared" si="31"/>
        <v>220</v>
      </c>
      <c r="CF19" s="100">
        <f t="shared" si="32"/>
        <v>0</v>
      </c>
      <c r="CG19" s="101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">
      <c r="B20" s="135"/>
      <c r="C20" s="429" t="s">
        <v>89</v>
      </c>
      <c r="D20" s="430"/>
      <c r="E20" s="136">
        <f>SUM(E15:E19)</f>
        <v>7.6</v>
      </c>
      <c r="F20" s="137">
        <f>SUM(F15:F19)</f>
        <v>15.2</v>
      </c>
      <c r="G20" s="139">
        <f>SUM(G15:G19)</f>
        <v>1475</v>
      </c>
      <c r="H20" s="97">
        <f t="shared" si="12"/>
        <v>23.663015930485155</v>
      </c>
      <c r="I20" s="98">
        <f t="shared" si="13"/>
        <v>22.799999999999997</v>
      </c>
      <c r="J20" s="99">
        <f>SUM(G$14:G20)</f>
        <v>2950</v>
      </c>
      <c r="K20" s="99">
        <f t="shared" si="11"/>
        <v>42050</v>
      </c>
      <c r="L20" s="100">
        <f t="shared" si="14"/>
        <v>1793.5999999999995</v>
      </c>
      <c r="M20" s="101">
        <f t="shared" si="15"/>
        <v>1475</v>
      </c>
      <c r="N20" s="179">
        <f t="shared" si="16"/>
        <v>0.82236842105263186</v>
      </c>
      <c r="O20" s="180"/>
      <c r="P20" s="164"/>
      <c r="Q20" s="165"/>
      <c r="R20" s="166"/>
      <c r="S20" s="141">
        <f>SUM(S15:S19)</f>
        <v>0</v>
      </c>
      <c r="T20" s="143"/>
      <c r="U20" s="143"/>
      <c r="V20" s="167"/>
      <c r="W20" s="168"/>
      <c r="X20" s="168"/>
      <c r="Y20" s="169"/>
      <c r="Z20" s="142">
        <v>41862</v>
      </c>
      <c r="AA20" s="158" t="s">
        <v>85</v>
      </c>
      <c r="AB20" s="143">
        <v>27923</v>
      </c>
      <c r="AC20" s="143">
        <v>6.6</v>
      </c>
      <c r="AD20" s="144">
        <v>0</v>
      </c>
      <c r="AE20" s="146">
        <v>1280</v>
      </c>
      <c r="AF20" s="97">
        <f t="shared" si="17"/>
        <v>20.534685010861693</v>
      </c>
      <c r="AG20" s="98">
        <f t="shared" si="18"/>
        <v>7.6</v>
      </c>
      <c r="AH20" s="99">
        <f>SUM(AE$14:AE20)</f>
        <v>21595</v>
      </c>
      <c r="AI20" s="99">
        <f t="shared" si="19"/>
        <v>23405</v>
      </c>
      <c r="AJ20" s="100">
        <f t="shared" si="20"/>
        <v>1557.6</v>
      </c>
      <c r="AK20" s="101">
        <f t="shared" si="21"/>
        <v>1280</v>
      </c>
      <c r="AL20" s="179">
        <f t="shared" si="22"/>
        <v>0.82177709296353374</v>
      </c>
      <c r="AM20" s="180"/>
      <c r="AN20" s="246" t="s">
        <v>128</v>
      </c>
      <c r="AO20" s="247"/>
      <c r="AP20" s="248"/>
      <c r="AQ20" s="3">
        <v>1</v>
      </c>
      <c r="AR20" s="10">
        <v>2</v>
      </c>
      <c r="AS20" s="10">
        <v>0</v>
      </c>
      <c r="AT20" s="219" t="s">
        <v>113</v>
      </c>
      <c r="AU20" s="220"/>
      <c r="AV20" s="220"/>
      <c r="AW20" s="221"/>
      <c r="AX20" s="9">
        <v>41878</v>
      </c>
      <c r="AY20" s="163" t="s">
        <v>130</v>
      </c>
      <c r="AZ20" s="10"/>
      <c r="BA20" s="10">
        <v>6.6</v>
      </c>
      <c r="BB20" s="26">
        <v>0</v>
      </c>
      <c r="BC20" s="52">
        <v>1400</v>
      </c>
      <c r="BD20" s="97">
        <f t="shared" si="23"/>
        <v>22.45981173062998</v>
      </c>
      <c r="BE20" s="98">
        <f t="shared" si="24"/>
        <v>7.6</v>
      </c>
      <c r="BF20" s="99">
        <f>SUM(BC$14:BC20)</f>
        <v>44305</v>
      </c>
      <c r="BG20" s="99">
        <f t="shared" si="25"/>
        <v>695</v>
      </c>
      <c r="BH20" s="100">
        <f t="shared" si="26"/>
        <v>1557.6</v>
      </c>
      <c r="BI20" s="101">
        <f t="shared" si="27"/>
        <v>1400</v>
      </c>
      <c r="BJ20" s="179">
        <f t="shared" si="28"/>
        <v>0.89881869542886494</v>
      </c>
      <c r="BK20" s="180"/>
      <c r="BL20" s="246">
        <v>498786</v>
      </c>
      <c r="BM20" s="247"/>
      <c r="BN20" s="248"/>
      <c r="BO20" s="60">
        <v>1</v>
      </c>
      <c r="BP20" s="10">
        <v>1</v>
      </c>
      <c r="BQ20" s="10">
        <v>0</v>
      </c>
      <c r="BR20" s="219" t="s">
        <v>136</v>
      </c>
      <c r="BS20" s="220"/>
      <c r="BT20" s="220"/>
      <c r="BU20" s="221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44780</v>
      </c>
      <c r="CE20" s="99">
        <f t="shared" si="31"/>
        <v>220</v>
      </c>
      <c r="CF20" s="100">
        <f t="shared" si="32"/>
        <v>0</v>
      </c>
      <c r="CG20" s="101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">
      <c r="B21" s="135"/>
      <c r="C21" s="429" t="s">
        <v>90</v>
      </c>
      <c r="D21" s="430"/>
      <c r="E21" s="136">
        <v>-7.6</v>
      </c>
      <c r="F21" s="136">
        <v>-15.2</v>
      </c>
      <c r="G21" s="139">
        <v>-1475</v>
      </c>
      <c r="H21" s="97">
        <f t="shared" si="12"/>
        <v>-23.663015930485155</v>
      </c>
      <c r="I21" s="98">
        <f t="shared" si="13"/>
        <v>-22.799999999999997</v>
      </c>
      <c r="J21" s="99">
        <f>SUM(G$14:G21)</f>
        <v>1475</v>
      </c>
      <c r="K21" s="99">
        <f t="shared" si="11"/>
        <v>43525</v>
      </c>
      <c r="L21" s="100">
        <f t="shared" si="14"/>
        <v>-1793.5999999999995</v>
      </c>
      <c r="M21" s="101">
        <f t="shared" si="15"/>
        <v>-1475</v>
      </c>
      <c r="N21" s="179">
        <f t="shared" si="16"/>
        <v>0.82236842105263186</v>
      </c>
      <c r="O21" s="180"/>
      <c r="P21" s="164"/>
      <c r="Q21" s="165"/>
      <c r="R21" s="166"/>
      <c r="S21" s="141">
        <v>0</v>
      </c>
      <c r="T21" s="143"/>
      <c r="U21" s="143"/>
      <c r="V21" s="167"/>
      <c r="W21" s="168"/>
      <c r="X21" s="168"/>
      <c r="Y21" s="169"/>
      <c r="Z21" s="142">
        <v>41862</v>
      </c>
      <c r="AA21" s="158" t="s">
        <v>83</v>
      </c>
      <c r="AB21" s="143">
        <v>3205</v>
      </c>
      <c r="AC21" s="143">
        <v>0</v>
      </c>
      <c r="AD21" s="143">
        <v>0</v>
      </c>
      <c r="AE21" s="146">
        <v>0</v>
      </c>
      <c r="AF21" s="97">
        <f t="shared" si="17"/>
        <v>0</v>
      </c>
      <c r="AG21" s="98">
        <f t="shared" si="18"/>
        <v>0</v>
      </c>
      <c r="AH21" s="99">
        <f>SUM(AE$14:AE21)</f>
        <v>21595</v>
      </c>
      <c r="AI21" s="99">
        <f t="shared" si="19"/>
        <v>23405</v>
      </c>
      <c r="AJ21" s="100">
        <f t="shared" si="20"/>
        <v>0</v>
      </c>
      <c r="AK21" s="101">
        <f t="shared" si="21"/>
        <v>0</v>
      </c>
      <c r="AL21" s="179" t="str">
        <f t="shared" si="22"/>
        <v/>
      </c>
      <c r="AM21" s="180"/>
      <c r="AN21" s="246" t="s">
        <v>128</v>
      </c>
      <c r="AO21" s="247"/>
      <c r="AP21" s="248"/>
      <c r="AQ21" s="3">
        <v>0</v>
      </c>
      <c r="AR21" s="10">
        <v>0</v>
      </c>
      <c r="AS21" s="10">
        <v>0</v>
      </c>
      <c r="AT21" s="219" t="s">
        <v>84</v>
      </c>
      <c r="AU21" s="220"/>
      <c r="AV21" s="220"/>
      <c r="AW21" s="221"/>
      <c r="AX21" s="9">
        <v>41879</v>
      </c>
      <c r="AY21" s="15" t="s">
        <v>130</v>
      </c>
      <c r="AZ21" s="10"/>
      <c r="BA21" s="10">
        <v>2</v>
      </c>
      <c r="BB21" s="10">
        <v>0</v>
      </c>
      <c r="BC21" s="52">
        <v>475</v>
      </c>
      <c r="BD21" s="97">
        <f t="shared" si="23"/>
        <v>7.6202932657494564</v>
      </c>
      <c r="BE21" s="98">
        <f t="shared" si="24"/>
        <v>7.6</v>
      </c>
      <c r="BF21" s="99">
        <f>SUM(BC$14:BC21)</f>
        <v>44780</v>
      </c>
      <c r="BG21" s="99">
        <f t="shared" si="25"/>
        <v>220</v>
      </c>
      <c r="BH21" s="100">
        <f t="shared" si="26"/>
        <v>472</v>
      </c>
      <c r="BI21" s="101">
        <f t="shared" si="27"/>
        <v>475</v>
      </c>
      <c r="BJ21" s="179">
        <f t="shared" si="28"/>
        <v>1.0063559322033899</v>
      </c>
      <c r="BK21" s="180"/>
      <c r="BL21" s="246">
        <v>498786</v>
      </c>
      <c r="BM21" s="247"/>
      <c r="BN21" s="248"/>
      <c r="BO21" s="60">
        <v>5.6</v>
      </c>
      <c r="BP21" s="10">
        <v>1</v>
      </c>
      <c r="BQ21" s="10">
        <v>0</v>
      </c>
      <c r="BR21" s="219" t="s">
        <v>137</v>
      </c>
      <c r="BS21" s="220"/>
      <c r="BT21" s="220"/>
      <c r="BU21" s="221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44780</v>
      </c>
      <c r="CE21" s="99">
        <f t="shared" si="31"/>
        <v>220</v>
      </c>
      <c r="CF21" s="100">
        <f t="shared" si="32"/>
        <v>0</v>
      </c>
      <c r="CG21" s="101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">
      <c r="B22" s="135">
        <v>41852</v>
      </c>
      <c r="C22" s="158" t="s">
        <v>81</v>
      </c>
      <c r="D22" s="136">
        <v>3504</v>
      </c>
      <c r="E22" s="136">
        <v>7.6</v>
      </c>
      <c r="F22" s="136">
        <v>0</v>
      </c>
      <c r="G22" s="139">
        <v>1430</v>
      </c>
      <c r="H22" s="97">
        <f t="shared" si="12"/>
        <v>22.941093410572048</v>
      </c>
      <c r="I22" s="98">
        <f t="shared" si="13"/>
        <v>7.6</v>
      </c>
      <c r="J22" s="99">
        <f>SUM(G$14:G22)</f>
        <v>2905</v>
      </c>
      <c r="K22" s="99">
        <f t="shared" si="11"/>
        <v>42095</v>
      </c>
      <c r="L22" s="100">
        <f t="shared" si="14"/>
        <v>1793.6</v>
      </c>
      <c r="M22" s="101">
        <f t="shared" si="15"/>
        <v>1430</v>
      </c>
      <c r="N22" s="179">
        <f t="shared" si="16"/>
        <v>0.79727921498661913</v>
      </c>
      <c r="O22" s="180"/>
      <c r="P22" s="164" t="s">
        <v>91</v>
      </c>
      <c r="Q22" s="165"/>
      <c r="R22" s="166"/>
      <c r="S22" s="141">
        <v>0</v>
      </c>
      <c r="T22" s="143">
        <v>0</v>
      </c>
      <c r="U22" s="143">
        <v>17</v>
      </c>
      <c r="V22" s="170" t="s">
        <v>92</v>
      </c>
      <c r="W22" s="171"/>
      <c r="X22" s="171"/>
      <c r="Y22" s="172"/>
      <c r="Z22" s="142">
        <v>41862</v>
      </c>
      <c r="AA22" s="158" t="s">
        <v>110</v>
      </c>
      <c r="AB22" s="143"/>
      <c r="AC22" s="143">
        <v>7.6</v>
      </c>
      <c r="AD22" s="143">
        <v>0</v>
      </c>
      <c r="AE22" s="146">
        <v>1400</v>
      </c>
      <c r="AF22" s="97">
        <f t="shared" si="17"/>
        <v>22.45981173062998</v>
      </c>
      <c r="AG22" s="98">
        <f t="shared" si="18"/>
        <v>7.6</v>
      </c>
      <c r="AH22" s="99">
        <f>SUM(AE$14:AE22)</f>
        <v>22995</v>
      </c>
      <c r="AI22" s="99">
        <f t="shared" si="19"/>
        <v>22005</v>
      </c>
      <c r="AJ22" s="100">
        <f t="shared" si="20"/>
        <v>1793.6</v>
      </c>
      <c r="AK22" s="101">
        <f t="shared" si="21"/>
        <v>1400</v>
      </c>
      <c r="AL22" s="179">
        <f t="shared" si="22"/>
        <v>0.7805530776092775</v>
      </c>
      <c r="AM22" s="180"/>
      <c r="AN22" s="246" t="s">
        <v>91</v>
      </c>
      <c r="AO22" s="247"/>
      <c r="AP22" s="248"/>
      <c r="AQ22" s="3">
        <v>0</v>
      </c>
      <c r="AR22" s="10">
        <v>0</v>
      </c>
      <c r="AS22" s="10">
        <v>0</v>
      </c>
      <c r="AT22" s="219" t="s">
        <v>114</v>
      </c>
      <c r="AU22" s="220"/>
      <c r="AV22" s="220"/>
      <c r="AW22" s="221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44780</v>
      </c>
      <c r="BG22" s="99">
        <f t="shared" si="25"/>
        <v>220</v>
      </c>
      <c r="BH22" s="100">
        <f t="shared" si="26"/>
        <v>0</v>
      </c>
      <c r="BI22" s="101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372" t="s">
        <v>138</v>
      </c>
      <c r="BS22" s="373"/>
      <c r="BT22" s="373"/>
      <c r="BU22" s="374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44780</v>
      </c>
      <c r="CE22" s="99">
        <f t="shared" si="31"/>
        <v>220</v>
      </c>
      <c r="CF22" s="100">
        <f t="shared" si="32"/>
        <v>0</v>
      </c>
      <c r="CG22" s="101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">
      <c r="B23" s="135">
        <v>41852</v>
      </c>
      <c r="C23" s="158" t="s">
        <v>87</v>
      </c>
      <c r="D23" s="136"/>
      <c r="E23" s="136">
        <v>7.6</v>
      </c>
      <c r="F23" s="136">
        <v>0</v>
      </c>
      <c r="G23" s="139">
        <v>1230</v>
      </c>
      <c r="H23" s="97">
        <f t="shared" si="12"/>
        <v>19.732548877624911</v>
      </c>
      <c r="I23" s="98">
        <f t="shared" si="13"/>
        <v>7.6</v>
      </c>
      <c r="J23" s="99">
        <f>SUM(G$14:G23)</f>
        <v>4135</v>
      </c>
      <c r="K23" s="99">
        <f t="shared" si="11"/>
        <v>40865</v>
      </c>
      <c r="L23" s="100">
        <f t="shared" si="14"/>
        <v>1793.6</v>
      </c>
      <c r="M23" s="101">
        <f t="shared" si="15"/>
        <v>1230</v>
      </c>
      <c r="N23" s="179">
        <f t="shared" si="16"/>
        <v>0.68577163247100803</v>
      </c>
      <c r="O23" s="180"/>
      <c r="P23" s="164" t="s">
        <v>91</v>
      </c>
      <c r="Q23" s="165"/>
      <c r="R23" s="166"/>
      <c r="S23" s="141">
        <v>0</v>
      </c>
      <c r="T23" s="143">
        <v>0</v>
      </c>
      <c r="U23" s="143">
        <v>0</v>
      </c>
      <c r="V23" s="167"/>
      <c r="W23" s="168"/>
      <c r="X23" s="168"/>
      <c r="Y23" s="169"/>
      <c r="Z23" s="142">
        <v>41863</v>
      </c>
      <c r="AA23" s="158" t="s">
        <v>115</v>
      </c>
      <c r="AB23" s="143"/>
      <c r="AC23" s="143">
        <v>7.6</v>
      </c>
      <c r="AD23" s="143">
        <v>0</v>
      </c>
      <c r="AE23" s="146">
        <v>900</v>
      </c>
      <c r="AF23" s="97">
        <f t="shared" si="17"/>
        <v>14.438450398262129</v>
      </c>
      <c r="AG23" s="98">
        <f t="shared" si="18"/>
        <v>7.6</v>
      </c>
      <c r="AH23" s="99">
        <f>SUM(AE$14:AE23)</f>
        <v>23895</v>
      </c>
      <c r="AI23" s="99">
        <f t="shared" si="19"/>
        <v>21105</v>
      </c>
      <c r="AJ23" s="100">
        <f t="shared" si="20"/>
        <v>1793.6</v>
      </c>
      <c r="AK23" s="101">
        <f t="shared" si="21"/>
        <v>900</v>
      </c>
      <c r="AL23" s="179">
        <f t="shared" si="22"/>
        <v>0.50178412132024985</v>
      </c>
      <c r="AM23" s="180"/>
      <c r="AN23" s="246" t="s">
        <v>91</v>
      </c>
      <c r="AO23" s="247"/>
      <c r="AP23" s="248"/>
      <c r="AQ23" s="3">
        <v>0</v>
      </c>
      <c r="AR23" s="10">
        <v>0</v>
      </c>
      <c r="AS23" s="10">
        <v>0</v>
      </c>
      <c r="AT23" s="219" t="s">
        <v>116</v>
      </c>
      <c r="AU23" s="220"/>
      <c r="AV23" s="220"/>
      <c r="AW23" s="221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44780</v>
      </c>
      <c r="BG23" s="99">
        <f t="shared" si="25"/>
        <v>220</v>
      </c>
      <c r="BH23" s="100">
        <f t="shared" si="26"/>
        <v>0</v>
      </c>
      <c r="BI23" s="101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 t="s">
        <v>139</v>
      </c>
      <c r="BS23" s="220"/>
      <c r="BT23" s="220"/>
      <c r="BU23" s="221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44780</v>
      </c>
      <c r="CE23" s="99">
        <f t="shared" si="31"/>
        <v>220</v>
      </c>
      <c r="CF23" s="100">
        <f t="shared" si="32"/>
        <v>0</v>
      </c>
      <c r="CG23" s="101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">
      <c r="B24" s="135">
        <v>41855</v>
      </c>
      <c r="C24" s="158" t="s">
        <v>81</v>
      </c>
      <c r="D24" s="136">
        <v>3504</v>
      </c>
      <c r="E24" s="136">
        <v>7.6</v>
      </c>
      <c r="F24" s="136">
        <v>0</v>
      </c>
      <c r="G24" s="140">
        <v>1275</v>
      </c>
      <c r="H24" s="97">
        <f t="shared" si="12"/>
        <v>20.454471397538015</v>
      </c>
      <c r="I24" s="98">
        <f t="shared" si="13"/>
        <v>7.6</v>
      </c>
      <c r="J24" s="99">
        <f>SUM(G$14:G24)</f>
        <v>5410</v>
      </c>
      <c r="K24" s="99">
        <f t="shared" si="11"/>
        <v>39590</v>
      </c>
      <c r="L24" s="100">
        <f t="shared" si="14"/>
        <v>1793.6</v>
      </c>
      <c r="M24" s="101">
        <f t="shared" si="15"/>
        <v>1275</v>
      </c>
      <c r="N24" s="179">
        <f t="shared" si="16"/>
        <v>0.71086083853702053</v>
      </c>
      <c r="O24" s="180"/>
      <c r="P24" s="164" t="s">
        <v>91</v>
      </c>
      <c r="Q24" s="165"/>
      <c r="R24" s="166"/>
      <c r="S24" s="141">
        <v>0</v>
      </c>
      <c r="T24" s="143">
        <v>0</v>
      </c>
      <c r="U24" s="143">
        <v>0</v>
      </c>
      <c r="V24" s="167" t="s">
        <v>96</v>
      </c>
      <c r="W24" s="168"/>
      <c r="X24" s="168"/>
      <c r="Y24" s="169"/>
      <c r="Z24" s="142">
        <v>41863</v>
      </c>
      <c r="AA24" s="158" t="s">
        <v>85</v>
      </c>
      <c r="AB24" s="143">
        <v>27923</v>
      </c>
      <c r="AC24" s="143">
        <v>7.6</v>
      </c>
      <c r="AD24" s="143">
        <v>0</v>
      </c>
      <c r="AE24" s="147">
        <v>1515</v>
      </c>
      <c r="AF24" s="97">
        <f t="shared" si="17"/>
        <v>24.304724837074584</v>
      </c>
      <c r="AG24" s="98">
        <f t="shared" si="18"/>
        <v>7.6</v>
      </c>
      <c r="AH24" s="99">
        <f>SUM(AE$14:AE24)</f>
        <v>25410</v>
      </c>
      <c r="AI24" s="99">
        <f t="shared" si="19"/>
        <v>19590</v>
      </c>
      <c r="AJ24" s="100">
        <f t="shared" si="20"/>
        <v>1793.6</v>
      </c>
      <c r="AK24" s="101">
        <f t="shared" si="21"/>
        <v>1515</v>
      </c>
      <c r="AL24" s="179">
        <f t="shared" si="22"/>
        <v>0.84466993755575381</v>
      </c>
      <c r="AM24" s="180"/>
      <c r="AN24" s="246" t="s">
        <v>91</v>
      </c>
      <c r="AO24" s="247"/>
      <c r="AP24" s="248"/>
      <c r="AQ24" s="3">
        <v>0</v>
      </c>
      <c r="AR24" s="10">
        <v>0</v>
      </c>
      <c r="AS24" s="10">
        <v>0</v>
      </c>
      <c r="AT24" s="219" t="s">
        <v>86</v>
      </c>
      <c r="AU24" s="220"/>
      <c r="AV24" s="220"/>
      <c r="AW24" s="221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44780</v>
      </c>
      <c r="BG24" s="99">
        <f t="shared" si="25"/>
        <v>220</v>
      </c>
      <c r="BH24" s="100">
        <f t="shared" si="26"/>
        <v>0</v>
      </c>
      <c r="BI24" s="101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44780</v>
      </c>
      <c r="CE24" s="99">
        <f t="shared" si="31"/>
        <v>220</v>
      </c>
      <c r="CF24" s="100">
        <f t="shared" si="32"/>
        <v>0</v>
      </c>
      <c r="CG24" s="101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">
      <c r="B25" s="135">
        <v>41855</v>
      </c>
      <c r="C25" s="158" t="s">
        <v>85</v>
      </c>
      <c r="D25" s="136">
        <v>27923</v>
      </c>
      <c r="E25" s="136">
        <v>3</v>
      </c>
      <c r="F25" s="136">
        <v>0</v>
      </c>
      <c r="G25" s="139">
        <v>695</v>
      </c>
      <c r="H25" s="97">
        <f t="shared" si="12"/>
        <v>11.149692251991311</v>
      </c>
      <c r="I25" s="98">
        <f t="shared" si="13"/>
        <v>7.6</v>
      </c>
      <c r="J25" s="99">
        <f>SUM(G$14:G25)</f>
        <v>6105</v>
      </c>
      <c r="K25" s="99">
        <f t="shared" si="11"/>
        <v>38895</v>
      </c>
      <c r="L25" s="100">
        <f t="shared" si="14"/>
        <v>708</v>
      </c>
      <c r="M25" s="101">
        <f t="shared" si="15"/>
        <v>695</v>
      </c>
      <c r="N25" s="179">
        <f t="shared" si="16"/>
        <v>0.98163841807909602</v>
      </c>
      <c r="O25" s="180"/>
      <c r="P25" s="164" t="s">
        <v>91</v>
      </c>
      <c r="Q25" s="165"/>
      <c r="R25" s="166"/>
      <c r="S25" s="141">
        <v>4.5999999999999996</v>
      </c>
      <c r="T25" s="143">
        <v>4</v>
      </c>
      <c r="U25" s="143">
        <v>0</v>
      </c>
      <c r="V25" s="167" t="s">
        <v>98</v>
      </c>
      <c r="W25" s="168"/>
      <c r="X25" s="168"/>
      <c r="Y25" s="169"/>
      <c r="Z25" s="142">
        <v>41863</v>
      </c>
      <c r="AA25" s="158" t="s">
        <v>83</v>
      </c>
      <c r="AB25" s="143">
        <v>3205</v>
      </c>
      <c r="AC25" s="143">
        <v>0</v>
      </c>
      <c r="AD25" s="143">
        <v>0</v>
      </c>
      <c r="AE25" s="146">
        <v>0</v>
      </c>
      <c r="AF25" s="97">
        <f t="shared" si="17"/>
        <v>0</v>
      </c>
      <c r="AG25" s="98">
        <f t="shared" si="18"/>
        <v>0</v>
      </c>
      <c r="AH25" s="99">
        <f>SUM(AE$14:AE25)</f>
        <v>25410</v>
      </c>
      <c r="AI25" s="99">
        <f t="shared" si="19"/>
        <v>19590</v>
      </c>
      <c r="AJ25" s="100">
        <f t="shared" si="20"/>
        <v>0</v>
      </c>
      <c r="AK25" s="101">
        <f t="shared" si="21"/>
        <v>0</v>
      </c>
      <c r="AL25" s="179" t="str">
        <f t="shared" si="22"/>
        <v/>
      </c>
      <c r="AM25" s="180"/>
      <c r="AN25" s="246" t="s">
        <v>91</v>
      </c>
      <c r="AO25" s="247"/>
      <c r="AP25" s="248"/>
      <c r="AQ25" s="3">
        <v>0</v>
      </c>
      <c r="AR25" s="10">
        <v>0</v>
      </c>
      <c r="AS25" s="10">
        <v>0</v>
      </c>
      <c r="AT25" s="219" t="s">
        <v>84</v>
      </c>
      <c r="AU25" s="220"/>
      <c r="AV25" s="220"/>
      <c r="AW25" s="221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44780</v>
      </c>
      <c r="BG25" s="99">
        <f t="shared" si="25"/>
        <v>220</v>
      </c>
      <c r="BH25" s="100">
        <f t="shared" si="26"/>
        <v>0</v>
      </c>
      <c r="BI25" s="101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44780</v>
      </c>
      <c r="CE25" s="99">
        <f t="shared" si="31"/>
        <v>220</v>
      </c>
      <c r="CF25" s="100">
        <f t="shared" si="32"/>
        <v>0</v>
      </c>
      <c r="CG25" s="101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">
      <c r="B26" s="135">
        <v>41855</v>
      </c>
      <c r="C26" s="158" t="s">
        <v>83</v>
      </c>
      <c r="D26" s="136">
        <v>3205</v>
      </c>
      <c r="E26" s="136">
        <v>0</v>
      </c>
      <c r="F26" s="136">
        <v>0</v>
      </c>
      <c r="G26" s="139">
        <v>0</v>
      </c>
      <c r="H26" s="97">
        <f t="shared" si="12"/>
        <v>0</v>
      </c>
      <c r="I26" s="98">
        <f t="shared" si="13"/>
        <v>0</v>
      </c>
      <c r="J26" s="99">
        <f>SUM(G$14:G26)</f>
        <v>6105</v>
      </c>
      <c r="K26" s="99">
        <f t="shared" si="11"/>
        <v>38895</v>
      </c>
      <c r="L26" s="100">
        <f t="shared" si="14"/>
        <v>0</v>
      </c>
      <c r="M26" s="101">
        <f t="shared" si="15"/>
        <v>0</v>
      </c>
      <c r="N26" s="179" t="str">
        <f t="shared" si="16"/>
        <v/>
      </c>
      <c r="O26" s="180"/>
      <c r="P26" s="164" t="s">
        <v>91</v>
      </c>
      <c r="Q26" s="165"/>
      <c r="R26" s="166"/>
      <c r="S26" s="141">
        <v>0</v>
      </c>
      <c r="T26" s="143">
        <v>0</v>
      </c>
      <c r="U26" s="143">
        <v>0</v>
      </c>
      <c r="V26" s="167" t="s">
        <v>84</v>
      </c>
      <c r="W26" s="168"/>
      <c r="X26" s="168"/>
      <c r="Y26" s="169"/>
      <c r="Z26" s="142">
        <v>41863</v>
      </c>
      <c r="AA26" s="158" t="s">
        <v>101</v>
      </c>
      <c r="AB26" s="143"/>
      <c r="AC26" s="143">
        <v>7.6</v>
      </c>
      <c r="AD26" s="143">
        <v>0</v>
      </c>
      <c r="AE26" s="146">
        <v>1215</v>
      </c>
      <c r="AF26" s="97">
        <f t="shared" si="17"/>
        <v>19.491908037653875</v>
      </c>
      <c r="AG26" s="98">
        <f t="shared" si="18"/>
        <v>7.6</v>
      </c>
      <c r="AH26" s="99">
        <f>SUM(AE$14:AE26)</f>
        <v>26625</v>
      </c>
      <c r="AI26" s="99">
        <f t="shared" si="19"/>
        <v>18375</v>
      </c>
      <c r="AJ26" s="100">
        <f t="shared" si="20"/>
        <v>1793.6</v>
      </c>
      <c r="AK26" s="101">
        <f t="shared" si="21"/>
        <v>1215</v>
      </c>
      <c r="AL26" s="179">
        <f t="shared" si="22"/>
        <v>0.67740856378233727</v>
      </c>
      <c r="AM26" s="180"/>
      <c r="AN26" s="246" t="s">
        <v>91</v>
      </c>
      <c r="AO26" s="247"/>
      <c r="AP26" s="248"/>
      <c r="AQ26" s="3">
        <v>0</v>
      </c>
      <c r="AR26" s="10">
        <v>0</v>
      </c>
      <c r="AS26" s="10">
        <v>19</v>
      </c>
      <c r="AT26" s="372" t="s">
        <v>119</v>
      </c>
      <c r="AU26" s="373"/>
      <c r="AV26" s="373"/>
      <c r="AW26" s="374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44780</v>
      </c>
      <c r="BG26" s="99">
        <f t="shared" si="25"/>
        <v>220</v>
      </c>
      <c r="BH26" s="100">
        <f t="shared" si="26"/>
        <v>0</v>
      </c>
      <c r="BI26" s="101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44780</v>
      </c>
      <c r="CE26" s="99">
        <f t="shared" si="31"/>
        <v>220</v>
      </c>
      <c r="CF26" s="100">
        <f t="shared" si="32"/>
        <v>0</v>
      </c>
      <c r="CG26" s="101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">
      <c r="B27" s="135">
        <v>41855</v>
      </c>
      <c r="C27" s="160" t="s">
        <v>99</v>
      </c>
      <c r="D27" s="136"/>
      <c r="E27" s="136">
        <v>7.6</v>
      </c>
      <c r="F27" s="136">
        <v>0</v>
      </c>
      <c r="G27" s="139">
        <v>1630</v>
      </c>
      <c r="H27" s="97">
        <f t="shared" si="12"/>
        <v>26.149637943519188</v>
      </c>
      <c r="I27" s="98">
        <f t="shared" si="13"/>
        <v>7.6</v>
      </c>
      <c r="J27" s="99">
        <f>SUM(G$14:G27)</f>
        <v>7735</v>
      </c>
      <c r="K27" s="99">
        <f t="shared" si="11"/>
        <v>37265</v>
      </c>
      <c r="L27" s="100">
        <f t="shared" si="14"/>
        <v>1793.6</v>
      </c>
      <c r="M27" s="101">
        <f t="shared" si="15"/>
        <v>1630</v>
      </c>
      <c r="N27" s="179">
        <f t="shared" si="16"/>
        <v>0.90878679750223024</v>
      </c>
      <c r="O27" s="180"/>
      <c r="P27" s="164" t="s">
        <v>91</v>
      </c>
      <c r="Q27" s="165"/>
      <c r="R27" s="166"/>
      <c r="S27" s="141">
        <v>0</v>
      </c>
      <c r="T27" s="143">
        <v>0</v>
      </c>
      <c r="U27" s="143">
        <v>0</v>
      </c>
      <c r="V27" s="167"/>
      <c r="W27" s="168"/>
      <c r="X27" s="168"/>
      <c r="Y27" s="169"/>
      <c r="Z27" s="142">
        <v>41864</v>
      </c>
      <c r="AA27" s="158" t="s">
        <v>115</v>
      </c>
      <c r="AB27" s="143"/>
      <c r="AC27" s="143">
        <v>7.6</v>
      </c>
      <c r="AD27" s="143">
        <v>0</v>
      </c>
      <c r="AE27" s="146">
        <v>1200</v>
      </c>
      <c r="AF27" s="97">
        <f t="shared" si="17"/>
        <v>19.251267197682839</v>
      </c>
      <c r="AG27" s="98">
        <f t="shared" si="18"/>
        <v>7.6</v>
      </c>
      <c r="AH27" s="99">
        <f>SUM(AE$14:AE27)</f>
        <v>27825</v>
      </c>
      <c r="AI27" s="99">
        <f t="shared" si="19"/>
        <v>17175</v>
      </c>
      <c r="AJ27" s="100">
        <f t="shared" si="20"/>
        <v>1793.6</v>
      </c>
      <c r="AK27" s="101">
        <f t="shared" si="21"/>
        <v>1200</v>
      </c>
      <c r="AL27" s="179">
        <f t="shared" si="22"/>
        <v>0.6690454950936664</v>
      </c>
      <c r="AM27" s="180"/>
      <c r="AN27" s="246" t="s">
        <v>91</v>
      </c>
      <c r="AO27" s="247"/>
      <c r="AP27" s="248"/>
      <c r="AQ27" s="3">
        <v>0</v>
      </c>
      <c r="AR27" s="10">
        <v>0</v>
      </c>
      <c r="AS27" s="10">
        <v>0</v>
      </c>
      <c r="AT27" s="219" t="s">
        <v>120</v>
      </c>
      <c r="AU27" s="220"/>
      <c r="AV27" s="220"/>
      <c r="AW27" s="221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44780</v>
      </c>
      <c r="BG27" s="99">
        <f t="shared" si="25"/>
        <v>220</v>
      </c>
      <c r="BH27" s="100">
        <f t="shared" si="26"/>
        <v>0</v>
      </c>
      <c r="BI27" s="101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444" t="s">
        <v>141</v>
      </c>
      <c r="BS27" s="445"/>
      <c r="BT27" s="445"/>
      <c r="BU27" s="446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44780</v>
      </c>
      <c r="CE27" s="99">
        <f t="shared" si="31"/>
        <v>220</v>
      </c>
      <c r="CF27" s="100">
        <f t="shared" si="32"/>
        <v>0</v>
      </c>
      <c r="CG27" s="101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">
      <c r="B28" s="135">
        <v>41856</v>
      </c>
      <c r="C28" s="158" t="s">
        <v>85</v>
      </c>
      <c r="D28" s="136">
        <v>27923</v>
      </c>
      <c r="E28" s="136">
        <v>7.6</v>
      </c>
      <c r="F28" s="136">
        <v>0</v>
      </c>
      <c r="G28" s="139">
        <v>1410</v>
      </c>
      <c r="H28" s="97">
        <f t="shared" si="12"/>
        <v>22.620238957277333</v>
      </c>
      <c r="I28" s="98">
        <f t="shared" si="13"/>
        <v>7.6</v>
      </c>
      <c r="J28" s="99">
        <f>SUM(G$14:G28)</f>
        <v>9145</v>
      </c>
      <c r="K28" s="99">
        <f t="shared" si="11"/>
        <v>35855</v>
      </c>
      <c r="L28" s="100">
        <f t="shared" si="14"/>
        <v>1793.6</v>
      </c>
      <c r="M28" s="101">
        <f t="shared" si="15"/>
        <v>1410</v>
      </c>
      <c r="N28" s="179">
        <f t="shared" si="16"/>
        <v>0.78612845673505805</v>
      </c>
      <c r="O28" s="180"/>
      <c r="P28" s="164" t="s">
        <v>91</v>
      </c>
      <c r="Q28" s="165"/>
      <c r="R28" s="166"/>
      <c r="S28" s="141">
        <v>0</v>
      </c>
      <c r="T28" s="143">
        <v>0</v>
      </c>
      <c r="U28" s="143">
        <v>0</v>
      </c>
      <c r="V28" s="167" t="s">
        <v>100</v>
      </c>
      <c r="W28" s="168"/>
      <c r="X28" s="168"/>
      <c r="Y28" s="169"/>
      <c r="Z28" s="142">
        <v>41864</v>
      </c>
      <c r="AA28" s="158" t="s">
        <v>85</v>
      </c>
      <c r="AB28" s="143">
        <v>27923</v>
      </c>
      <c r="AC28" s="143">
        <v>7.6</v>
      </c>
      <c r="AD28" s="143">
        <v>0</v>
      </c>
      <c r="AE28" s="146">
        <v>1475</v>
      </c>
      <c r="AF28" s="97">
        <f t="shared" si="17"/>
        <v>23.663015930485155</v>
      </c>
      <c r="AG28" s="98">
        <f t="shared" si="18"/>
        <v>7.6</v>
      </c>
      <c r="AH28" s="99">
        <f>SUM(AE$14:AE28)</f>
        <v>29300</v>
      </c>
      <c r="AI28" s="99">
        <f t="shared" si="19"/>
        <v>15700</v>
      </c>
      <c r="AJ28" s="100">
        <f t="shared" si="20"/>
        <v>1793.6</v>
      </c>
      <c r="AK28" s="101">
        <f t="shared" si="21"/>
        <v>1475</v>
      </c>
      <c r="AL28" s="179">
        <f t="shared" si="22"/>
        <v>0.82236842105263164</v>
      </c>
      <c r="AM28" s="180"/>
      <c r="AN28" s="246" t="s">
        <v>91</v>
      </c>
      <c r="AO28" s="247"/>
      <c r="AP28" s="248"/>
      <c r="AQ28" s="3">
        <v>0</v>
      </c>
      <c r="AR28" s="10">
        <v>0</v>
      </c>
      <c r="AS28" s="10">
        <v>0</v>
      </c>
      <c r="AT28" s="219" t="s">
        <v>86</v>
      </c>
      <c r="AU28" s="220"/>
      <c r="AV28" s="220"/>
      <c r="AW28" s="221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44780</v>
      </c>
      <c r="BG28" s="99">
        <f t="shared" si="25"/>
        <v>220</v>
      </c>
      <c r="BH28" s="100">
        <f t="shared" si="26"/>
        <v>0</v>
      </c>
      <c r="BI28" s="101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444" t="s">
        <v>142</v>
      </c>
      <c r="BS28" s="445"/>
      <c r="BT28" s="445"/>
      <c r="BU28" s="446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44780</v>
      </c>
      <c r="CE28" s="99">
        <f t="shared" si="31"/>
        <v>220</v>
      </c>
      <c r="CF28" s="100">
        <f t="shared" si="32"/>
        <v>0</v>
      </c>
      <c r="CG28" s="101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">
      <c r="B29" s="135">
        <v>41856</v>
      </c>
      <c r="C29" s="158" t="s">
        <v>83</v>
      </c>
      <c r="D29" s="136">
        <v>3205</v>
      </c>
      <c r="E29" s="136">
        <v>0</v>
      </c>
      <c r="F29" s="136">
        <v>0</v>
      </c>
      <c r="G29" s="139">
        <v>0</v>
      </c>
      <c r="H29" s="97">
        <f t="shared" si="12"/>
        <v>0</v>
      </c>
      <c r="I29" s="98">
        <f t="shared" si="13"/>
        <v>0</v>
      </c>
      <c r="J29" s="99">
        <f>SUM(G$14:G29)</f>
        <v>9145</v>
      </c>
      <c r="K29" s="99">
        <f t="shared" si="11"/>
        <v>35855</v>
      </c>
      <c r="L29" s="100">
        <f t="shared" si="14"/>
        <v>0</v>
      </c>
      <c r="M29" s="101">
        <f t="shared" si="15"/>
        <v>0</v>
      </c>
      <c r="N29" s="179" t="str">
        <f t="shared" si="16"/>
        <v/>
      </c>
      <c r="O29" s="180"/>
      <c r="P29" s="164" t="s">
        <v>91</v>
      </c>
      <c r="Q29" s="165"/>
      <c r="R29" s="166"/>
      <c r="S29" s="141">
        <v>0</v>
      </c>
      <c r="T29" s="143">
        <v>0</v>
      </c>
      <c r="U29" s="143">
        <v>0</v>
      </c>
      <c r="V29" s="167" t="s">
        <v>84</v>
      </c>
      <c r="W29" s="168"/>
      <c r="X29" s="168"/>
      <c r="Y29" s="169"/>
      <c r="Z29" s="142">
        <v>41864</v>
      </c>
      <c r="AA29" s="158" t="s">
        <v>83</v>
      </c>
      <c r="AB29" s="143">
        <v>3205</v>
      </c>
      <c r="AC29" s="143">
        <v>0</v>
      </c>
      <c r="AD29" s="143">
        <v>0</v>
      </c>
      <c r="AE29" s="146">
        <v>0</v>
      </c>
      <c r="AF29" s="97">
        <f t="shared" si="17"/>
        <v>0</v>
      </c>
      <c r="AG29" s="98">
        <f t="shared" si="18"/>
        <v>0</v>
      </c>
      <c r="AH29" s="99">
        <f>SUM(AE$14:AE29)</f>
        <v>29300</v>
      </c>
      <c r="AI29" s="99">
        <f t="shared" si="19"/>
        <v>15700</v>
      </c>
      <c r="AJ29" s="100">
        <f t="shared" si="20"/>
        <v>0</v>
      </c>
      <c r="AK29" s="101">
        <f t="shared" si="21"/>
        <v>0</v>
      </c>
      <c r="AL29" s="179" t="str">
        <f t="shared" si="22"/>
        <v/>
      </c>
      <c r="AM29" s="180"/>
      <c r="AN29" s="246" t="s">
        <v>91</v>
      </c>
      <c r="AO29" s="247"/>
      <c r="AP29" s="248"/>
      <c r="AQ29" s="3">
        <v>0</v>
      </c>
      <c r="AR29" s="10">
        <v>0</v>
      </c>
      <c r="AS29" s="10">
        <v>0</v>
      </c>
      <c r="AT29" s="219" t="s">
        <v>84</v>
      </c>
      <c r="AU29" s="220"/>
      <c r="AV29" s="220"/>
      <c r="AW29" s="221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44780</v>
      </c>
      <c r="BG29" s="99">
        <f t="shared" si="25"/>
        <v>220</v>
      </c>
      <c r="BH29" s="100">
        <f t="shared" si="26"/>
        <v>0</v>
      </c>
      <c r="BI29" s="101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444" t="s">
        <v>143</v>
      </c>
      <c r="BS29" s="445"/>
      <c r="BT29" s="445"/>
      <c r="BU29" s="446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44780</v>
      </c>
      <c r="CE29" s="99">
        <f t="shared" si="31"/>
        <v>220</v>
      </c>
      <c r="CF29" s="100">
        <f t="shared" si="32"/>
        <v>0</v>
      </c>
      <c r="CG29" s="101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">
      <c r="B30" s="135">
        <v>41856</v>
      </c>
      <c r="C30" s="158" t="s">
        <v>101</v>
      </c>
      <c r="D30" s="136"/>
      <c r="E30" s="136">
        <v>7.6</v>
      </c>
      <c r="F30" s="136">
        <v>0</v>
      </c>
      <c r="G30" s="139">
        <v>1660</v>
      </c>
      <c r="H30" s="97">
        <f t="shared" si="12"/>
        <v>26.63091962346126</v>
      </c>
      <c r="I30" s="98">
        <f t="shared" si="13"/>
        <v>7.6</v>
      </c>
      <c r="J30" s="99">
        <f>SUM(G$14:G30)</f>
        <v>10805</v>
      </c>
      <c r="K30" s="99">
        <f t="shared" si="11"/>
        <v>34195</v>
      </c>
      <c r="L30" s="100">
        <f t="shared" si="14"/>
        <v>1793.6</v>
      </c>
      <c r="M30" s="101">
        <f t="shared" si="15"/>
        <v>1660</v>
      </c>
      <c r="N30" s="179">
        <f t="shared" si="16"/>
        <v>0.92551293487957187</v>
      </c>
      <c r="O30" s="180"/>
      <c r="P30" s="164" t="s">
        <v>91</v>
      </c>
      <c r="Q30" s="165"/>
      <c r="R30" s="166"/>
      <c r="S30" s="141">
        <v>0</v>
      </c>
      <c r="T30" s="143">
        <v>0</v>
      </c>
      <c r="U30" s="143">
        <v>0</v>
      </c>
      <c r="V30" s="167" t="s">
        <v>102</v>
      </c>
      <c r="W30" s="168"/>
      <c r="X30" s="168"/>
      <c r="Y30" s="169"/>
      <c r="Z30" s="142">
        <v>41864</v>
      </c>
      <c r="AA30" s="158" t="s">
        <v>101</v>
      </c>
      <c r="AB30" s="143"/>
      <c r="AC30" s="143">
        <v>7.6</v>
      </c>
      <c r="AD30" s="143">
        <v>0</v>
      </c>
      <c r="AE30" s="146">
        <v>1580</v>
      </c>
      <c r="AF30" s="97">
        <f t="shared" si="17"/>
        <v>25.347501810282402</v>
      </c>
      <c r="AG30" s="98">
        <f t="shared" si="18"/>
        <v>7.6</v>
      </c>
      <c r="AH30" s="99">
        <f>SUM(AE$14:AE30)</f>
        <v>30880</v>
      </c>
      <c r="AI30" s="99">
        <f t="shared" si="19"/>
        <v>14120</v>
      </c>
      <c r="AJ30" s="100">
        <f t="shared" si="20"/>
        <v>1793.6</v>
      </c>
      <c r="AK30" s="101">
        <f t="shared" si="21"/>
        <v>1580</v>
      </c>
      <c r="AL30" s="179">
        <f t="shared" si="22"/>
        <v>0.88090990187332741</v>
      </c>
      <c r="AM30" s="180"/>
      <c r="AN30" s="246" t="s">
        <v>91</v>
      </c>
      <c r="AO30" s="247"/>
      <c r="AP30" s="248"/>
      <c r="AQ30" s="3">
        <v>0</v>
      </c>
      <c r="AR30" s="10">
        <v>0</v>
      </c>
      <c r="AS30" s="10">
        <v>0</v>
      </c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44780</v>
      </c>
      <c r="BG30" s="99">
        <f t="shared" si="25"/>
        <v>220</v>
      </c>
      <c r="BH30" s="100">
        <f t="shared" si="26"/>
        <v>0</v>
      </c>
      <c r="BI30" s="101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44780</v>
      </c>
      <c r="CE30" s="99">
        <f t="shared" si="31"/>
        <v>220</v>
      </c>
      <c r="CF30" s="100">
        <f t="shared" si="32"/>
        <v>0</v>
      </c>
      <c r="CG30" s="101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">
      <c r="B31" s="135">
        <v>41857</v>
      </c>
      <c r="C31" s="158" t="s">
        <v>85</v>
      </c>
      <c r="D31" s="136">
        <v>27923</v>
      </c>
      <c r="E31" s="136">
        <v>7.6</v>
      </c>
      <c r="F31" s="136">
        <v>0</v>
      </c>
      <c r="G31" s="139">
        <v>1260</v>
      </c>
      <c r="H31" s="97">
        <f t="shared" si="12"/>
        <v>20.213830557566979</v>
      </c>
      <c r="I31" s="98">
        <f t="shared" si="13"/>
        <v>7.6</v>
      </c>
      <c r="J31" s="99">
        <f>SUM(G$14:G31)</f>
        <v>12065</v>
      </c>
      <c r="K31" s="99">
        <f t="shared" si="11"/>
        <v>32935</v>
      </c>
      <c r="L31" s="100">
        <f t="shared" si="14"/>
        <v>1793.6</v>
      </c>
      <c r="M31" s="101">
        <f t="shared" si="15"/>
        <v>1260</v>
      </c>
      <c r="N31" s="179">
        <f t="shared" si="16"/>
        <v>0.70249776984834977</v>
      </c>
      <c r="O31" s="180"/>
      <c r="P31" s="164" t="s">
        <v>91</v>
      </c>
      <c r="Q31" s="165"/>
      <c r="R31" s="166"/>
      <c r="S31" s="141">
        <v>0</v>
      </c>
      <c r="T31" s="143">
        <v>0</v>
      </c>
      <c r="U31" s="143">
        <v>0</v>
      </c>
      <c r="V31" s="167" t="s">
        <v>103</v>
      </c>
      <c r="W31" s="168"/>
      <c r="X31" s="168"/>
      <c r="Y31" s="169"/>
      <c r="Z31" s="142">
        <v>41865</v>
      </c>
      <c r="AA31" s="158" t="s">
        <v>121</v>
      </c>
      <c r="AB31" s="143"/>
      <c r="AC31" s="143">
        <v>5.6</v>
      </c>
      <c r="AD31" s="143">
        <v>0</v>
      </c>
      <c r="AE31" s="146">
        <v>1045</v>
      </c>
      <c r="AF31" s="97">
        <f t="shared" si="17"/>
        <v>16.764645184648806</v>
      </c>
      <c r="AG31" s="98">
        <f t="shared" si="18"/>
        <v>6.1</v>
      </c>
      <c r="AH31" s="99">
        <f>SUM(AE$14:AE31)</f>
        <v>31925</v>
      </c>
      <c r="AI31" s="99">
        <f t="shared" si="19"/>
        <v>13075</v>
      </c>
      <c r="AJ31" s="100">
        <f t="shared" si="20"/>
        <v>1321.6</v>
      </c>
      <c r="AK31" s="101">
        <f t="shared" si="21"/>
        <v>1045</v>
      </c>
      <c r="AL31" s="179">
        <f t="shared" si="22"/>
        <v>0.79070823244552069</v>
      </c>
      <c r="AM31" s="180"/>
      <c r="AN31" s="246">
        <v>498786</v>
      </c>
      <c r="AO31" s="247"/>
      <c r="AP31" s="248"/>
      <c r="AQ31" s="3">
        <v>0.5</v>
      </c>
      <c r="AR31" s="10">
        <v>1</v>
      </c>
      <c r="AS31" s="10">
        <v>0</v>
      </c>
      <c r="AT31" s="219" t="s">
        <v>122</v>
      </c>
      <c r="AU31" s="220"/>
      <c r="AV31" s="220"/>
      <c r="AW31" s="221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44780</v>
      </c>
      <c r="BG31" s="99">
        <f t="shared" si="25"/>
        <v>220</v>
      </c>
      <c r="BH31" s="100">
        <f t="shared" si="26"/>
        <v>0</v>
      </c>
      <c r="BI31" s="101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44780</v>
      </c>
      <c r="CE31" s="99">
        <f t="shared" si="31"/>
        <v>220</v>
      </c>
      <c r="CF31" s="100">
        <f t="shared" si="32"/>
        <v>0</v>
      </c>
      <c r="CG31" s="101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">
      <c r="B32" s="135">
        <v>41857</v>
      </c>
      <c r="C32" s="158" t="s">
        <v>83</v>
      </c>
      <c r="D32" s="136">
        <v>3205</v>
      </c>
      <c r="E32" s="136">
        <v>0</v>
      </c>
      <c r="F32" s="136">
        <v>0</v>
      </c>
      <c r="G32" s="139">
        <v>0</v>
      </c>
      <c r="H32" s="97">
        <f t="shared" si="12"/>
        <v>0</v>
      </c>
      <c r="I32" s="98">
        <f t="shared" si="13"/>
        <v>0</v>
      </c>
      <c r="J32" s="99">
        <f>SUM(G$14:G32)</f>
        <v>12065</v>
      </c>
      <c r="K32" s="99">
        <f t="shared" si="11"/>
        <v>32935</v>
      </c>
      <c r="L32" s="100">
        <f t="shared" si="14"/>
        <v>0</v>
      </c>
      <c r="M32" s="101">
        <f t="shared" si="15"/>
        <v>0</v>
      </c>
      <c r="N32" s="179" t="str">
        <f t="shared" si="16"/>
        <v/>
      </c>
      <c r="O32" s="180"/>
      <c r="P32" s="164" t="s">
        <v>91</v>
      </c>
      <c r="Q32" s="165"/>
      <c r="R32" s="166"/>
      <c r="S32" s="141">
        <v>0</v>
      </c>
      <c r="T32" s="143">
        <v>0</v>
      </c>
      <c r="U32" s="143">
        <v>0</v>
      </c>
      <c r="V32" s="167" t="s">
        <v>84</v>
      </c>
      <c r="W32" s="168"/>
      <c r="X32" s="168"/>
      <c r="Y32" s="169"/>
      <c r="Z32" s="142">
        <v>41865</v>
      </c>
      <c r="AA32" s="158" t="s">
        <v>121</v>
      </c>
      <c r="AB32" s="143"/>
      <c r="AC32" s="143">
        <v>0</v>
      </c>
      <c r="AD32" s="143">
        <v>0</v>
      </c>
      <c r="AE32" s="146">
        <v>0</v>
      </c>
      <c r="AF32" s="97">
        <f t="shared" si="17"/>
        <v>0</v>
      </c>
      <c r="AG32" s="98">
        <f t="shared" si="18"/>
        <v>1.5</v>
      </c>
      <c r="AH32" s="99">
        <f>SUM(AE$14:AE32)</f>
        <v>31925</v>
      </c>
      <c r="AI32" s="99">
        <f t="shared" si="19"/>
        <v>13075</v>
      </c>
      <c r="AJ32" s="100">
        <f t="shared" si="20"/>
        <v>0</v>
      </c>
      <c r="AK32" s="101">
        <f t="shared" si="21"/>
        <v>0</v>
      </c>
      <c r="AL32" s="179" t="str">
        <f t="shared" si="22"/>
        <v/>
      </c>
      <c r="AM32" s="180"/>
      <c r="AN32" s="246">
        <v>498786</v>
      </c>
      <c r="AO32" s="247"/>
      <c r="AP32" s="248"/>
      <c r="AQ32" s="3">
        <v>1.5</v>
      </c>
      <c r="AR32" s="10">
        <v>4</v>
      </c>
      <c r="AS32" s="10">
        <v>0</v>
      </c>
      <c r="AT32" s="219" t="s">
        <v>123</v>
      </c>
      <c r="AU32" s="220"/>
      <c r="AV32" s="220"/>
      <c r="AW32" s="221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44780</v>
      </c>
      <c r="BG32" s="99">
        <f t="shared" si="25"/>
        <v>220</v>
      </c>
      <c r="BH32" s="100">
        <f t="shared" si="26"/>
        <v>0</v>
      </c>
      <c r="BI32" s="101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44780</v>
      </c>
      <c r="CE32" s="99">
        <f t="shared" si="31"/>
        <v>220</v>
      </c>
      <c r="CF32" s="100">
        <f t="shared" si="32"/>
        <v>0</v>
      </c>
      <c r="CG32" s="101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">
      <c r="B33" s="135">
        <v>41857</v>
      </c>
      <c r="C33" s="158" t="s">
        <v>101</v>
      </c>
      <c r="D33" s="136"/>
      <c r="E33" s="136">
        <v>7.1</v>
      </c>
      <c r="F33" s="136">
        <v>0</v>
      </c>
      <c r="G33" s="139">
        <v>1300</v>
      </c>
      <c r="H33" s="97">
        <f t="shared" si="12"/>
        <v>20.855539464156408</v>
      </c>
      <c r="I33" s="98">
        <f t="shared" si="13"/>
        <v>7.6</v>
      </c>
      <c r="J33" s="99">
        <f>SUM(G$14:G33)</f>
        <v>13365</v>
      </c>
      <c r="K33" s="99">
        <f t="shared" si="11"/>
        <v>31635</v>
      </c>
      <c r="L33" s="100">
        <f t="shared" si="14"/>
        <v>1675.6</v>
      </c>
      <c r="M33" s="101">
        <f t="shared" si="15"/>
        <v>1300</v>
      </c>
      <c r="N33" s="179">
        <f t="shared" si="16"/>
        <v>0.77584148961566013</v>
      </c>
      <c r="O33" s="180"/>
      <c r="P33" s="164" t="s">
        <v>91</v>
      </c>
      <c r="Q33" s="165"/>
      <c r="R33" s="166"/>
      <c r="S33" s="141">
        <v>0.5</v>
      </c>
      <c r="T33" s="143">
        <v>4</v>
      </c>
      <c r="U33" s="143">
        <v>0</v>
      </c>
      <c r="V33" s="167" t="s">
        <v>104</v>
      </c>
      <c r="W33" s="168"/>
      <c r="X33" s="168"/>
      <c r="Y33" s="169"/>
      <c r="Z33" s="142">
        <v>41866</v>
      </c>
      <c r="AA33" s="158" t="s">
        <v>81</v>
      </c>
      <c r="AB33" s="143">
        <v>3504</v>
      </c>
      <c r="AC33" s="143">
        <v>7.6</v>
      </c>
      <c r="AD33" s="143">
        <v>0</v>
      </c>
      <c r="AE33" s="146">
        <v>1530</v>
      </c>
      <c r="AF33" s="97">
        <f t="shared" si="17"/>
        <v>24.54536567704562</v>
      </c>
      <c r="AG33" s="98">
        <f t="shared" si="18"/>
        <v>7.6</v>
      </c>
      <c r="AH33" s="99">
        <f>SUM(AE$14:AE33)</f>
        <v>33455</v>
      </c>
      <c r="AI33" s="99">
        <f t="shared" si="19"/>
        <v>11545</v>
      </c>
      <c r="AJ33" s="100">
        <f t="shared" si="20"/>
        <v>1793.6</v>
      </c>
      <c r="AK33" s="101">
        <f t="shared" si="21"/>
        <v>1530</v>
      </c>
      <c r="AL33" s="179">
        <f t="shared" si="22"/>
        <v>0.85303300624442469</v>
      </c>
      <c r="AM33" s="180"/>
      <c r="AN33" s="246">
        <v>498786</v>
      </c>
      <c r="AO33" s="247"/>
      <c r="AP33" s="248"/>
      <c r="AQ33" s="3">
        <v>0</v>
      </c>
      <c r="AR33" s="10">
        <v>0</v>
      </c>
      <c r="AS33" s="10">
        <v>0</v>
      </c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44780</v>
      </c>
      <c r="BG33" s="99">
        <f t="shared" si="25"/>
        <v>220</v>
      </c>
      <c r="BH33" s="100">
        <f t="shared" si="26"/>
        <v>0</v>
      </c>
      <c r="BI33" s="101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44780</v>
      </c>
      <c r="CE33" s="99">
        <f t="shared" si="31"/>
        <v>220</v>
      </c>
      <c r="CF33" s="100">
        <f t="shared" si="32"/>
        <v>0</v>
      </c>
      <c r="CG33" s="101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">
      <c r="B34" s="135">
        <v>41858</v>
      </c>
      <c r="C34" s="158" t="s">
        <v>81</v>
      </c>
      <c r="D34" s="136">
        <v>3504</v>
      </c>
      <c r="E34" s="136">
        <v>7.6</v>
      </c>
      <c r="F34" s="136">
        <v>0</v>
      </c>
      <c r="G34" s="139">
        <v>560</v>
      </c>
      <c r="H34" s="97">
        <f t="shared" si="12"/>
        <v>8.9839246922519909</v>
      </c>
      <c r="I34" s="98">
        <f t="shared" si="13"/>
        <v>7.6</v>
      </c>
      <c r="J34" s="99">
        <f>SUM(G$14:G34)</f>
        <v>13925</v>
      </c>
      <c r="K34" s="99">
        <f t="shared" si="11"/>
        <v>31075</v>
      </c>
      <c r="L34" s="100">
        <f t="shared" si="14"/>
        <v>1793.6</v>
      </c>
      <c r="M34" s="101">
        <f t="shared" si="15"/>
        <v>560</v>
      </c>
      <c r="N34" s="179">
        <f t="shared" si="16"/>
        <v>0.31222123104371097</v>
      </c>
      <c r="O34" s="180"/>
      <c r="P34" s="164" t="s">
        <v>91</v>
      </c>
      <c r="Q34" s="165"/>
      <c r="R34" s="166"/>
      <c r="S34" s="141">
        <v>0</v>
      </c>
      <c r="T34" s="143">
        <v>0</v>
      </c>
      <c r="U34" s="143">
        <v>0</v>
      </c>
      <c r="V34" s="167"/>
      <c r="W34" s="168"/>
      <c r="X34" s="168"/>
      <c r="Y34" s="169"/>
      <c r="Z34" s="142">
        <v>41866</v>
      </c>
      <c r="AA34" s="158" t="s">
        <v>83</v>
      </c>
      <c r="AB34" s="143">
        <v>3205</v>
      </c>
      <c r="AC34" s="143">
        <v>4.5999999999999996</v>
      </c>
      <c r="AD34" s="143">
        <v>0</v>
      </c>
      <c r="AE34" s="146">
        <v>1150</v>
      </c>
      <c r="AF34" s="97">
        <f t="shared" si="17"/>
        <v>18.449131064446053</v>
      </c>
      <c r="AG34" s="98">
        <f t="shared" si="18"/>
        <v>7.6</v>
      </c>
      <c r="AH34" s="99">
        <f>SUM(AE$14:AE34)</f>
        <v>34605</v>
      </c>
      <c r="AI34" s="99">
        <f t="shared" si="19"/>
        <v>10395</v>
      </c>
      <c r="AJ34" s="100">
        <f t="shared" si="20"/>
        <v>1085.5999999999999</v>
      </c>
      <c r="AK34" s="101">
        <f t="shared" si="21"/>
        <v>1150</v>
      </c>
      <c r="AL34" s="179">
        <f t="shared" si="22"/>
        <v>1.0593220338983051</v>
      </c>
      <c r="AM34" s="180"/>
      <c r="AN34" s="246">
        <v>498786</v>
      </c>
      <c r="AO34" s="247"/>
      <c r="AP34" s="248"/>
      <c r="AQ34" s="3">
        <v>3</v>
      </c>
      <c r="AR34" s="10">
        <v>2</v>
      </c>
      <c r="AS34" s="10">
        <v>0</v>
      </c>
      <c r="AT34" s="219" t="s">
        <v>124</v>
      </c>
      <c r="AU34" s="220"/>
      <c r="AV34" s="220"/>
      <c r="AW34" s="221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44780</v>
      </c>
      <c r="BG34" s="99">
        <f t="shared" si="25"/>
        <v>220</v>
      </c>
      <c r="BH34" s="100">
        <f t="shared" si="26"/>
        <v>0</v>
      </c>
      <c r="BI34" s="101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44780</v>
      </c>
      <c r="CE34" s="99">
        <f t="shared" si="31"/>
        <v>220</v>
      </c>
      <c r="CF34" s="100">
        <f t="shared" si="32"/>
        <v>0</v>
      </c>
      <c r="CG34" s="101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">
      <c r="B35" s="135">
        <v>41857</v>
      </c>
      <c r="C35" s="158" t="s">
        <v>105</v>
      </c>
      <c r="D35" s="136"/>
      <c r="E35" s="136"/>
      <c r="F35" s="136"/>
      <c r="G35" s="139"/>
      <c r="H35" s="97" t="str">
        <f t="shared" si="12"/>
        <v/>
      </c>
      <c r="I35" s="98" t="str">
        <f t="shared" si="13"/>
        <v/>
      </c>
      <c r="J35" s="99">
        <f>SUM(G$14:G35)</f>
        <v>13925</v>
      </c>
      <c r="K35" s="99">
        <f t="shared" si="11"/>
        <v>31075</v>
      </c>
      <c r="L35" s="100">
        <f t="shared" si="14"/>
        <v>0</v>
      </c>
      <c r="M35" s="101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1"/>
      <c r="T35" s="143"/>
      <c r="U35" s="143">
        <v>21</v>
      </c>
      <c r="V35" s="170" t="s">
        <v>140</v>
      </c>
      <c r="W35" s="171"/>
      <c r="X35" s="171"/>
      <c r="Y35" s="172"/>
      <c r="Z35" s="142">
        <v>41869</v>
      </c>
      <c r="AA35" s="158" t="s">
        <v>125</v>
      </c>
      <c r="AB35" s="143"/>
      <c r="AC35" s="143">
        <v>6.6</v>
      </c>
      <c r="AD35" s="143">
        <v>0</v>
      </c>
      <c r="AE35" s="146">
        <v>1260</v>
      </c>
      <c r="AF35" s="97">
        <f t="shared" si="17"/>
        <v>20.213830557566979</v>
      </c>
      <c r="AG35" s="98">
        <f t="shared" si="18"/>
        <v>7.1</v>
      </c>
      <c r="AH35" s="99">
        <f>SUM(AE$14:AE35)</f>
        <v>35865</v>
      </c>
      <c r="AI35" s="99">
        <f t="shared" si="19"/>
        <v>9135</v>
      </c>
      <c r="AJ35" s="100">
        <f t="shared" si="20"/>
        <v>1557.6</v>
      </c>
      <c r="AK35" s="101">
        <f t="shared" si="21"/>
        <v>1260</v>
      </c>
      <c r="AL35" s="179">
        <f t="shared" si="22"/>
        <v>0.80893682588597848</v>
      </c>
      <c r="AM35" s="180"/>
      <c r="AN35" s="246">
        <v>498786</v>
      </c>
      <c r="AO35" s="247"/>
      <c r="AP35" s="248"/>
      <c r="AQ35" s="3">
        <v>0.5</v>
      </c>
      <c r="AR35" s="10">
        <v>4</v>
      </c>
      <c r="AS35" s="10">
        <v>0</v>
      </c>
      <c r="AT35" s="219" t="s">
        <v>126</v>
      </c>
      <c r="AU35" s="220"/>
      <c r="AV35" s="220"/>
      <c r="AW35" s="221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44780</v>
      </c>
      <c r="BG35" s="99">
        <f t="shared" si="25"/>
        <v>220</v>
      </c>
      <c r="BH35" s="100">
        <f t="shared" si="26"/>
        <v>0</v>
      </c>
      <c r="BI35" s="101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44780</v>
      </c>
      <c r="CE35" s="99">
        <f t="shared" si="31"/>
        <v>220</v>
      </c>
      <c r="CF35" s="100">
        <f t="shared" si="32"/>
        <v>0</v>
      </c>
      <c r="CG35" s="101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">
      <c r="B36" s="135">
        <v>41858</v>
      </c>
      <c r="C36" s="158" t="s">
        <v>85</v>
      </c>
      <c r="D36" s="136">
        <v>27923</v>
      </c>
      <c r="E36" s="136">
        <v>7.6</v>
      </c>
      <c r="F36" s="136">
        <v>0</v>
      </c>
      <c r="G36" s="139">
        <v>1160</v>
      </c>
      <c r="H36" s="97">
        <f t="shared" si="12"/>
        <v>18.609558291093411</v>
      </c>
      <c r="I36" s="98">
        <f t="shared" si="13"/>
        <v>7.6</v>
      </c>
      <c r="J36" s="99">
        <f>SUM(G$14:G36)</f>
        <v>15085</v>
      </c>
      <c r="K36" s="99">
        <f t="shared" si="11"/>
        <v>29915</v>
      </c>
      <c r="L36" s="100">
        <f t="shared" si="14"/>
        <v>1793.6</v>
      </c>
      <c r="M36" s="101">
        <f t="shared" si="15"/>
        <v>1160</v>
      </c>
      <c r="N36" s="179">
        <f t="shared" si="16"/>
        <v>0.64674397859054422</v>
      </c>
      <c r="O36" s="180"/>
      <c r="P36" s="164" t="s">
        <v>91</v>
      </c>
      <c r="Q36" s="165"/>
      <c r="R36" s="166"/>
      <c r="S36" s="141">
        <v>0</v>
      </c>
      <c r="T36" s="143">
        <v>0</v>
      </c>
      <c r="U36" s="143">
        <v>0</v>
      </c>
      <c r="V36" s="167" t="s">
        <v>106</v>
      </c>
      <c r="W36" s="168"/>
      <c r="X36" s="168"/>
      <c r="Y36" s="169"/>
      <c r="Z36" s="142">
        <v>41869</v>
      </c>
      <c r="AA36" s="158" t="s">
        <v>125</v>
      </c>
      <c r="AB36" s="143"/>
      <c r="AC36" s="143">
        <v>0</v>
      </c>
      <c r="AD36" s="143">
        <v>0</v>
      </c>
      <c r="AE36" s="146">
        <v>0</v>
      </c>
      <c r="AF36" s="97">
        <f t="shared" si="17"/>
        <v>0</v>
      </c>
      <c r="AG36" s="98">
        <f t="shared" si="18"/>
        <v>0.5</v>
      </c>
      <c r="AH36" s="99">
        <f>SUM(AE$14:AE36)</f>
        <v>35865</v>
      </c>
      <c r="AI36" s="99">
        <f t="shared" si="19"/>
        <v>9135</v>
      </c>
      <c r="AJ36" s="100">
        <f t="shared" si="20"/>
        <v>0</v>
      </c>
      <c r="AK36" s="101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>
        <v>0.5</v>
      </c>
      <c r="AR36" s="10">
        <v>1</v>
      </c>
      <c r="AS36" s="10">
        <v>0</v>
      </c>
      <c r="AT36" s="219" t="s">
        <v>127</v>
      </c>
      <c r="AU36" s="220"/>
      <c r="AV36" s="220"/>
      <c r="AW36" s="221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44780</v>
      </c>
      <c r="BG36" s="99">
        <f t="shared" si="25"/>
        <v>220</v>
      </c>
      <c r="BH36" s="100">
        <f t="shared" si="26"/>
        <v>0</v>
      </c>
      <c r="BI36" s="101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44780</v>
      </c>
      <c r="CE36" s="99">
        <f t="shared" si="31"/>
        <v>220</v>
      </c>
      <c r="CF36" s="100">
        <f t="shared" si="32"/>
        <v>0</v>
      </c>
      <c r="CG36" s="101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">
      <c r="B37" s="135">
        <v>41858</v>
      </c>
      <c r="C37" s="158" t="s">
        <v>83</v>
      </c>
      <c r="D37" s="136">
        <v>3205</v>
      </c>
      <c r="E37" s="136">
        <v>0</v>
      </c>
      <c r="F37" s="136">
        <v>0</v>
      </c>
      <c r="G37" s="139">
        <v>0</v>
      </c>
      <c r="H37" s="97">
        <f t="shared" si="12"/>
        <v>0</v>
      </c>
      <c r="I37" s="98">
        <f t="shared" si="13"/>
        <v>0</v>
      </c>
      <c r="J37" s="99">
        <f>SUM(G$14:G37)</f>
        <v>15085</v>
      </c>
      <c r="K37" s="99">
        <f t="shared" si="11"/>
        <v>29915</v>
      </c>
      <c r="L37" s="100">
        <f t="shared" si="14"/>
        <v>0</v>
      </c>
      <c r="M37" s="101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1">
        <v>0</v>
      </c>
      <c r="T37" s="143">
        <v>0</v>
      </c>
      <c r="U37" s="143">
        <v>0</v>
      </c>
      <c r="V37" s="167" t="s">
        <v>84</v>
      </c>
      <c r="W37" s="168"/>
      <c r="X37" s="168"/>
      <c r="Y37" s="169"/>
      <c r="Z37" s="142">
        <v>41869</v>
      </c>
      <c r="AA37" s="158" t="s">
        <v>83</v>
      </c>
      <c r="AB37" s="143">
        <v>3205</v>
      </c>
      <c r="AC37" s="143">
        <v>1</v>
      </c>
      <c r="AD37" s="143">
        <v>0</v>
      </c>
      <c r="AE37" s="146">
        <v>210</v>
      </c>
      <c r="AF37" s="97">
        <f t="shared" si="17"/>
        <v>3.3689717595944968</v>
      </c>
      <c r="AG37" s="98">
        <f t="shared" si="18"/>
        <v>7.6</v>
      </c>
      <c r="AH37" s="99">
        <f>SUM(AE$14:AE37)</f>
        <v>36075</v>
      </c>
      <c r="AI37" s="99">
        <f t="shared" si="19"/>
        <v>8925</v>
      </c>
      <c r="AJ37" s="100">
        <f t="shared" si="20"/>
        <v>236</v>
      </c>
      <c r="AK37" s="101">
        <f t="shared" si="21"/>
        <v>210</v>
      </c>
      <c r="AL37" s="179">
        <f t="shared" si="22"/>
        <v>0.88983050847457623</v>
      </c>
      <c r="AM37" s="180"/>
      <c r="AN37" s="246">
        <v>498786</v>
      </c>
      <c r="AO37" s="247"/>
      <c r="AP37" s="248"/>
      <c r="AQ37" s="3">
        <v>6.6</v>
      </c>
      <c r="AR37" s="10">
        <v>4</v>
      </c>
      <c r="AS37" s="10">
        <v>0</v>
      </c>
      <c r="AT37" s="219" t="s">
        <v>129</v>
      </c>
      <c r="AU37" s="220"/>
      <c r="AV37" s="220"/>
      <c r="AW37" s="221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44780</v>
      </c>
      <c r="BG37" s="99">
        <f t="shared" si="25"/>
        <v>220</v>
      </c>
      <c r="BH37" s="100">
        <f t="shared" si="26"/>
        <v>0</v>
      </c>
      <c r="BI37" s="101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44780</v>
      </c>
      <c r="CE37" s="99">
        <f t="shared" si="31"/>
        <v>220</v>
      </c>
      <c r="CF37" s="100">
        <f t="shared" si="32"/>
        <v>0</v>
      </c>
      <c r="CG37" s="101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">
      <c r="B38" s="135">
        <v>41858</v>
      </c>
      <c r="C38" s="158" t="s">
        <v>101</v>
      </c>
      <c r="D38" s="136"/>
      <c r="E38" s="136">
        <v>7.6</v>
      </c>
      <c r="F38" s="136">
        <v>0</v>
      </c>
      <c r="G38" s="139">
        <v>1110</v>
      </c>
      <c r="H38" s="97">
        <f t="shared" si="12"/>
        <v>17.807422157856625</v>
      </c>
      <c r="I38" s="98">
        <f t="shared" si="13"/>
        <v>7.6</v>
      </c>
      <c r="J38" s="99">
        <f>SUM(G$14:G38)</f>
        <v>16195</v>
      </c>
      <c r="K38" s="99">
        <f t="shared" si="11"/>
        <v>28805</v>
      </c>
      <c r="L38" s="100">
        <f t="shared" si="14"/>
        <v>1793.6</v>
      </c>
      <c r="M38" s="101">
        <f t="shared" si="15"/>
        <v>1110</v>
      </c>
      <c r="N38" s="179">
        <f t="shared" si="16"/>
        <v>0.61886708296164139</v>
      </c>
      <c r="O38" s="180"/>
      <c r="P38" s="164">
        <v>498255</v>
      </c>
      <c r="Q38" s="165"/>
      <c r="R38" s="166"/>
      <c r="S38" s="141">
        <v>0</v>
      </c>
      <c r="T38" s="143">
        <v>0</v>
      </c>
      <c r="U38" s="143">
        <v>0</v>
      </c>
      <c r="V38" s="167" t="s">
        <v>107</v>
      </c>
      <c r="W38" s="168"/>
      <c r="X38" s="168"/>
      <c r="Y38" s="169"/>
      <c r="Z38" s="9">
        <v>41870</v>
      </c>
      <c r="AA38" s="15" t="s">
        <v>130</v>
      </c>
      <c r="AB38" s="10"/>
      <c r="AC38" s="10">
        <v>7.6</v>
      </c>
      <c r="AD38" s="10">
        <v>0</v>
      </c>
      <c r="AE38" s="52">
        <v>1300</v>
      </c>
      <c r="AF38" s="97">
        <f t="shared" si="17"/>
        <v>20.855539464156408</v>
      </c>
      <c r="AG38" s="98">
        <f t="shared" si="18"/>
        <v>7.6</v>
      </c>
      <c r="AH38" s="99">
        <f>SUM(AE$14:AE38)</f>
        <v>37375</v>
      </c>
      <c r="AI38" s="99">
        <f t="shared" si="19"/>
        <v>7625</v>
      </c>
      <c r="AJ38" s="100">
        <f t="shared" si="20"/>
        <v>1793.6</v>
      </c>
      <c r="AK38" s="101">
        <f t="shared" si="21"/>
        <v>1300</v>
      </c>
      <c r="AL38" s="179">
        <f t="shared" si="22"/>
        <v>0.72479928635147195</v>
      </c>
      <c r="AM38" s="180"/>
      <c r="AN38" s="246">
        <v>498786</v>
      </c>
      <c r="AO38" s="247"/>
      <c r="AP38" s="248"/>
      <c r="AQ38" s="3">
        <v>0</v>
      </c>
      <c r="AR38" s="10">
        <v>0</v>
      </c>
      <c r="AS38" s="10">
        <v>0</v>
      </c>
      <c r="AT38" s="219" t="s">
        <v>131</v>
      </c>
      <c r="AU38" s="220"/>
      <c r="AV38" s="220"/>
      <c r="AW38" s="221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44780</v>
      </c>
      <c r="BG38" s="99">
        <f t="shared" si="25"/>
        <v>220</v>
      </c>
      <c r="BH38" s="100">
        <f t="shared" si="26"/>
        <v>0</v>
      </c>
      <c r="BI38" s="101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44780</v>
      </c>
      <c r="CE38" s="99">
        <f t="shared" si="31"/>
        <v>220</v>
      </c>
      <c r="CF38" s="100">
        <f t="shared" si="32"/>
        <v>0</v>
      </c>
      <c r="CG38" s="101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16195</v>
      </c>
      <c r="K39" s="99">
        <f t="shared" si="11"/>
        <v>28805</v>
      </c>
      <c r="L39" s="100">
        <f t="shared" si="14"/>
        <v>0</v>
      </c>
      <c r="M39" s="101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>
        <v>41871</v>
      </c>
      <c r="AA39" s="15" t="s">
        <v>130</v>
      </c>
      <c r="AB39" s="10"/>
      <c r="AC39" s="10">
        <v>6.6</v>
      </c>
      <c r="AD39" s="10">
        <v>0</v>
      </c>
      <c r="AE39" s="52">
        <v>1300</v>
      </c>
      <c r="AF39" s="97">
        <f t="shared" si="17"/>
        <v>20.855539464156408</v>
      </c>
      <c r="AG39" s="98">
        <f t="shared" si="18"/>
        <v>7.6</v>
      </c>
      <c r="AH39" s="99">
        <f>SUM(AE$14:AE39)</f>
        <v>38675</v>
      </c>
      <c r="AI39" s="99">
        <f t="shared" si="19"/>
        <v>6325</v>
      </c>
      <c r="AJ39" s="100">
        <f t="shared" si="20"/>
        <v>1557.6</v>
      </c>
      <c r="AK39" s="101">
        <f t="shared" si="21"/>
        <v>1300</v>
      </c>
      <c r="AL39" s="179">
        <f t="shared" si="22"/>
        <v>0.83461736004108888</v>
      </c>
      <c r="AM39" s="180"/>
      <c r="AN39" s="246">
        <v>498786</v>
      </c>
      <c r="AO39" s="247"/>
      <c r="AP39" s="248"/>
      <c r="AQ39" s="3">
        <v>1</v>
      </c>
      <c r="AR39" s="10">
        <v>1</v>
      </c>
      <c r="AS39" s="10">
        <v>0</v>
      </c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44780</v>
      </c>
      <c r="BG39" s="99">
        <f t="shared" si="25"/>
        <v>220</v>
      </c>
      <c r="BH39" s="100">
        <f t="shared" si="26"/>
        <v>0</v>
      </c>
      <c r="BI39" s="101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44780</v>
      </c>
      <c r="CE39" s="99">
        <f t="shared" si="31"/>
        <v>220</v>
      </c>
      <c r="CF39" s="100">
        <f t="shared" si="32"/>
        <v>0</v>
      </c>
      <c r="CG39" s="101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16195</v>
      </c>
      <c r="K40" s="99">
        <f t="shared" si="11"/>
        <v>28805</v>
      </c>
      <c r="L40" s="100">
        <f t="shared" si="14"/>
        <v>0</v>
      </c>
      <c r="M40" s="101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38675</v>
      </c>
      <c r="AI40" s="99">
        <f t="shared" si="19"/>
        <v>6325</v>
      </c>
      <c r="AJ40" s="100">
        <f t="shared" si="20"/>
        <v>0</v>
      </c>
      <c r="AK40" s="101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44780</v>
      </c>
      <c r="BG40" s="99">
        <f t="shared" si="25"/>
        <v>220</v>
      </c>
      <c r="BH40" s="100">
        <f t="shared" si="26"/>
        <v>0</v>
      </c>
      <c r="BI40" s="101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44780</v>
      </c>
      <c r="CE40" s="99">
        <f t="shared" si="31"/>
        <v>220</v>
      </c>
      <c r="CF40" s="100">
        <f t="shared" si="32"/>
        <v>0</v>
      </c>
      <c r="CG40" s="101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25">
      <c r="B41" s="261" t="s">
        <v>0</v>
      </c>
      <c r="C41" s="262"/>
      <c r="D41" s="263"/>
      <c r="E41" s="113">
        <f>SUM(E15:E40)</f>
        <v>93.699999999999989</v>
      </c>
      <c r="F41" s="113">
        <f>SUM(F15:F40)</f>
        <v>15.2</v>
      </c>
      <c r="G41" s="114">
        <f>SUM(G15:G40)</f>
        <v>16195</v>
      </c>
      <c r="H41" s="115">
        <f>SUM(H15:H40)</f>
        <v>259.81189355539465</v>
      </c>
      <c r="I41" s="113">
        <f>IF(X4="",0,(SUM(I15:I40)-X4))</f>
        <v>98.799999999999969</v>
      </c>
      <c r="J41" s="114">
        <f>J40</f>
        <v>16195</v>
      </c>
      <c r="K41" s="114">
        <f>K40</f>
        <v>28805</v>
      </c>
      <c r="L41" s="113">
        <f>SUM(L15:L40)</f>
        <v>22113.199999999997</v>
      </c>
      <c r="M41" s="110" t="s">
        <v>0</v>
      </c>
      <c r="N41" s="277" t="s">
        <v>0</v>
      </c>
      <c r="O41" s="278"/>
      <c r="P41" s="287"/>
      <c r="Q41" s="288"/>
      <c r="R41" s="288"/>
      <c r="S41" s="121">
        <f>SUM(S15:S40)</f>
        <v>5.0999999999999996</v>
      </c>
      <c r="T41" s="110"/>
      <c r="U41" s="122">
        <f>SUM(U15:U40)</f>
        <v>49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3">
        <f>SUM(AC14:AC40)</f>
        <v>219.49999999999989</v>
      </c>
      <c r="AD41" s="113">
        <f>SUM(AD14:AD40)</f>
        <v>15.2</v>
      </c>
      <c r="AE41" s="114">
        <f>SUM(AE14:AE40)</f>
        <v>38675</v>
      </c>
      <c r="AF41" s="115">
        <f>SUM(AF14:AF40)</f>
        <v>620.45229905865335</v>
      </c>
      <c r="AG41" s="113">
        <f>SUM(AG14:AG40)</f>
        <v>243.19999999999987</v>
      </c>
      <c r="AH41" s="114">
        <f>AH40</f>
        <v>38675</v>
      </c>
      <c r="AI41" s="114">
        <f>AI40</f>
        <v>6325</v>
      </c>
      <c r="AJ41" s="113">
        <f>SUM(AJ14:AJ40)</f>
        <v>51801.999999999971</v>
      </c>
      <c r="AK41" s="68" t="s">
        <v>0</v>
      </c>
      <c r="AL41" s="409" t="s">
        <v>0</v>
      </c>
      <c r="AM41" s="410"/>
      <c r="AN41" s="377"/>
      <c r="AO41" s="378"/>
      <c r="AP41" s="378"/>
      <c r="AQ41" s="113">
        <f>SUM(AQ14:AQ40)</f>
        <v>23.700000000000003</v>
      </c>
      <c r="AR41" s="68"/>
      <c r="AS41" s="124">
        <f>SUM(AS14:AS40)</f>
        <v>125</v>
      </c>
      <c r="AT41" s="379" t="s">
        <v>40</v>
      </c>
      <c r="AU41" s="380"/>
      <c r="AV41" s="380"/>
      <c r="AW41" s="381"/>
      <c r="AX41" s="66"/>
      <c r="AY41" s="67"/>
      <c r="AZ41" s="68" t="s">
        <v>0</v>
      </c>
      <c r="BA41" s="113">
        <f>SUM(BA14:BA40)</f>
        <v>246.89999999999986</v>
      </c>
      <c r="BB41" s="113">
        <f>SUM(BB14:BB40)</f>
        <v>15.2</v>
      </c>
      <c r="BC41" s="114">
        <f>SUM(BC14:BC40)</f>
        <v>44780</v>
      </c>
      <c r="BD41" s="115">
        <f>SUM(BD14:BD40)</f>
        <v>718.39312092686487</v>
      </c>
      <c r="BE41" s="113">
        <f>SUM(BE14:BE40)</f>
        <v>290.79999999999995</v>
      </c>
      <c r="BF41" s="114">
        <f>BF40</f>
        <v>44780</v>
      </c>
      <c r="BG41" s="114">
        <f>BG40</f>
        <v>220</v>
      </c>
      <c r="BH41" s="113">
        <f>SUM(BH14:BH40)</f>
        <v>58268.399999999965</v>
      </c>
      <c r="BI41" s="68" t="s">
        <v>0</v>
      </c>
      <c r="BJ41" s="409" t="s">
        <v>0</v>
      </c>
      <c r="BK41" s="410"/>
      <c r="BL41" s="377"/>
      <c r="BM41" s="378"/>
      <c r="BN41" s="378"/>
      <c r="BO41" s="113">
        <f>SUM(BO14:BO40)</f>
        <v>43.900000000000006</v>
      </c>
      <c r="BP41" s="113"/>
      <c r="BQ41" s="124">
        <f>SUM(BQ14:BQ40)</f>
        <v>125</v>
      </c>
      <c r="BR41" s="379" t="s">
        <v>71</v>
      </c>
      <c r="BS41" s="380"/>
      <c r="BT41" s="380"/>
      <c r="BU41" s="381"/>
      <c r="BV41" s="66"/>
      <c r="BW41" s="67"/>
      <c r="BX41" s="68" t="s">
        <v>0</v>
      </c>
      <c r="BY41" s="113">
        <f>SUM(BY14:BY40)</f>
        <v>246.89999999999986</v>
      </c>
      <c r="BZ41" s="113">
        <f>SUM(BZ14:BZ40)</f>
        <v>15.2</v>
      </c>
      <c r="CA41" s="114">
        <f>SUM(CA14:CA40)</f>
        <v>44780</v>
      </c>
      <c r="CB41" s="115">
        <f>SUM(CB14:CB40)</f>
        <v>718.39312092686487</v>
      </c>
      <c r="CC41" s="113">
        <f>SUM(CC14:CC40)</f>
        <v>290.79999999999995</v>
      </c>
      <c r="CD41" s="114">
        <f>CD40</f>
        <v>44780</v>
      </c>
      <c r="CE41" s="114">
        <f>CE40</f>
        <v>220</v>
      </c>
      <c r="CF41" s="113">
        <f>SUM(CF14:CF40)</f>
        <v>58268.399999999965</v>
      </c>
      <c r="CG41" s="68" t="s">
        <v>0</v>
      </c>
      <c r="CH41" s="409" t="s">
        <v>0</v>
      </c>
      <c r="CI41" s="410"/>
      <c r="CJ41" s="377"/>
      <c r="CK41" s="378"/>
      <c r="CL41" s="378"/>
      <c r="CM41" s="113">
        <f>SUM(CM14:CM40)</f>
        <v>43.900000000000006</v>
      </c>
      <c r="CN41" s="113"/>
      <c r="CO41" s="124">
        <f>SUM(CO14:CO40)</f>
        <v>125</v>
      </c>
      <c r="CP41" s="379" t="s">
        <v>72</v>
      </c>
      <c r="CQ41" s="380"/>
      <c r="CR41" s="380"/>
      <c r="CS41" s="381"/>
    </row>
    <row r="42" spans="2:97" ht="24" customHeight="1" thickBot="1" x14ac:dyDescent="0.25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">
      <c r="B43" s="411" t="s">
        <v>59</v>
      </c>
      <c r="C43" s="412"/>
      <c r="D43" s="89">
        <f>IF(CF41=0,"",CF41)</f>
        <v>58268.399999999965</v>
      </c>
      <c r="E43" s="259" t="s">
        <v>58</v>
      </c>
      <c r="F43" s="259"/>
      <c r="G43" s="260"/>
      <c r="H43" s="78">
        <v>43836</v>
      </c>
      <c r="I43" s="79">
        <v>1</v>
      </c>
      <c r="J43" s="413" t="s">
        <v>32</v>
      </c>
      <c r="K43" s="414"/>
      <c r="L43" s="93">
        <f>CF43</f>
        <v>11.6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11" t="s">
        <v>59</v>
      </c>
      <c r="AA43" s="412"/>
      <c r="AB43" s="89">
        <f>IF($D$43="","",$D$43)</f>
        <v>58268.399999999965</v>
      </c>
      <c r="AC43" s="259" t="s">
        <v>58</v>
      </c>
      <c r="AD43" s="259"/>
      <c r="AE43" s="260"/>
      <c r="AF43" s="154">
        <f>IF($H$43="","",$H$43)</f>
        <v>43836</v>
      </c>
      <c r="AG43" s="79">
        <v>1</v>
      </c>
      <c r="AH43" s="413" t="s">
        <v>32</v>
      </c>
      <c r="AI43" s="414"/>
      <c r="AJ43" s="93">
        <f>CF43</f>
        <v>11.6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11" t="s">
        <v>59</v>
      </c>
      <c r="AY43" s="412"/>
      <c r="AZ43" s="89">
        <f>IF($D$43="","",$D$43)</f>
        <v>58268.399999999965</v>
      </c>
      <c r="BA43" s="259" t="s">
        <v>58</v>
      </c>
      <c r="BB43" s="259"/>
      <c r="BC43" s="260"/>
      <c r="BD43" s="154">
        <f>IF($H$43="","",$H$43)</f>
        <v>43836</v>
      </c>
      <c r="BE43" s="79">
        <v>1</v>
      </c>
      <c r="BF43" s="413" t="s">
        <v>32</v>
      </c>
      <c r="BG43" s="414"/>
      <c r="BH43" s="93">
        <f>CF43</f>
        <v>11.6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11" t="s">
        <v>59</v>
      </c>
      <c r="BW43" s="412"/>
      <c r="BX43" s="89">
        <f>IF($D$43="","",$D$43)</f>
        <v>58268.399999999965</v>
      </c>
      <c r="BY43" s="259" t="s">
        <v>58</v>
      </c>
      <c r="BZ43" s="259"/>
      <c r="CA43" s="260"/>
      <c r="CB43" s="154">
        <f>IF($H$43="","",$H$43)</f>
        <v>43836</v>
      </c>
      <c r="CC43" s="79">
        <v>1</v>
      </c>
      <c r="CD43" s="413" t="s">
        <v>32</v>
      </c>
      <c r="CE43" s="414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11.6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25">
      <c r="B44" s="415" t="s">
        <v>44</v>
      </c>
      <c r="C44" s="416"/>
      <c r="D44" s="90">
        <f>IF(D43="","",(D45/D43))</f>
        <v>0.76851260717644598</v>
      </c>
      <c r="E44" s="407" t="s">
        <v>54</v>
      </c>
      <c r="F44" s="407"/>
      <c r="G44" s="408"/>
      <c r="H44" s="91">
        <f>IF(CO41=0,"",CO41)</f>
        <v>125</v>
      </c>
      <c r="I44" s="71">
        <v>2</v>
      </c>
      <c r="J44" s="375" t="s">
        <v>33</v>
      </c>
      <c r="K44" s="376"/>
      <c r="L44" s="94">
        <f>$CF$44</f>
        <v>11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5" t="s">
        <v>44</v>
      </c>
      <c r="AA44" s="416"/>
      <c r="AB44" s="90">
        <f>IF($D$44="","",$D$44)</f>
        <v>0.76851260717644598</v>
      </c>
      <c r="AC44" s="407" t="s">
        <v>54</v>
      </c>
      <c r="AD44" s="407"/>
      <c r="AE44" s="408"/>
      <c r="AF44" s="91">
        <f>IF($H$44="","",$H$44)</f>
        <v>125</v>
      </c>
      <c r="AG44" s="71">
        <v>2</v>
      </c>
      <c r="AH44" s="375" t="s">
        <v>33</v>
      </c>
      <c r="AI44" s="376"/>
      <c r="AJ44" s="94">
        <f>$CF$44</f>
        <v>11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5" t="s">
        <v>44</v>
      </c>
      <c r="AY44" s="416"/>
      <c r="AZ44" s="90">
        <f>IF($D$44="","",$D$44)</f>
        <v>0.76851260717644598</v>
      </c>
      <c r="BA44" s="407" t="s">
        <v>54</v>
      </c>
      <c r="BB44" s="407"/>
      <c r="BC44" s="408"/>
      <c r="BD44" s="91">
        <f>IF($H$44="","",$H$44)</f>
        <v>125</v>
      </c>
      <c r="BE44" s="71">
        <v>2</v>
      </c>
      <c r="BF44" s="375" t="s">
        <v>33</v>
      </c>
      <c r="BG44" s="376"/>
      <c r="BH44" s="94">
        <f>$CF$44</f>
        <v>11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5" t="s">
        <v>44</v>
      </c>
      <c r="BW44" s="416"/>
      <c r="BX44" s="90">
        <f>IF($D$44="","",$D$44)</f>
        <v>0.76851260717644598</v>
      </c>
      <c r="BY44" s="407" t="s">
        <v>54</v>
      </c>
      <c r="BZ44" s="407"/>
      <c r="CA44" s="408"/>
      <c r="CB44" s="91">
        <f>IF($H$44="","",$H$44)</f>
        <v>125</v>
      </c>
      <c r="CC44" s="71">
        <v>2</v>
      </c>
      <c r="CD44" s="375" t="s">
        <v>33</v>
      </c>
      <c r="CE44" s="376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11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">
      <c r="B45" s="405" t="s">
        <v>60</v>
      </c>
      <c r="C45" s="406"/>
      <c r="D45" s="91">
        <f>IF(CA41=0,"",CA41)</f>
        <v>44780</v>
      </c>
      <c r="E45" s="407" t="s">
        <v>55</v>
      </c>
      <c r="F45" s="407"/>
      <c r="G45" s="408"/>
      <c r="H45" s="91">
        <v>0</v>
      </c>
      <c r="I45" s="71">
        <v>3</v>
      </c>
      <c r="J45" s="254" t="s">
        <v>34</v>
      </c>
      <c r="K45" s="255"/>
      <c r="L45" s="95">
        <f>$CF$45</f>
        <v>0</v>
      </c>
      <c r="M45" s="273">
        <v>41851</v>
      </c>
      <c r="N45" s="274"/>
      <c r="O45" s="264">
        <v>0.5625</v>
      </c>
      <c r="P45" s="265"/>
      <c r="Q45" s="252" t="s">
        <v>93</v>
      </c>
      <c r="R45" s="253"/>
      <c r="S45" s="252" t="s">
        <v>94</v>
      </c>
      <c r="T45" s="253"/>
      <c r="U45" s="252" t="s">
        <v>95</v>
      </c>
      <c r="V45" s="253"/>
      <c r="W45" s="266"/>
      <c r="X45" s="267"/>
      <c r="Y45" s="268"/>
      <c r="Z45" s="405" t="s">
        <v>60</v>
      </c>
      <c r="AA45" s="406"/>
      <c r="AB45" s="91">
        <f>IF($D$45="","",$D$45)</f>
        <v>44780</v>
      </c>
      <c r="AC45" s="407" t="s">
        <v>55</v>
      </c>
      <c r="AD45" s="407"/>
      <c r="AE45" s="408"/>
      <c r="AF45" s="91">
        <f>IF($H$45="","",$H$45)</f>
        <v>0</v>
      </c>
      <c r="AG45" s="71">
        <v>3</v>
      </c>
      <c r="AH45" s="254" t="s">
        <v>34</v>
      </c>
      <c r="AI45" s="255"/>
      <c r="AJ45" s="95">
        <f>$CF$45</f>
        <v>0</v>
      </c>
      <c r="AK45" s="399">
        <f>IF($M$45="","",$M$45)</f>
        <v>41851</v>
      </c>
      <c r="AL45" s="400"/>
      <c r="AM45" s="385">
        <f>IF($O$45="","",$O$45)</f>
        <v>0.5625</v>
      </c>
      <c r="AN45" s="386"/>
      <c r="AO45" s="385" t="str">
        <f>IF($Q$45="","",$Q$45)</f>
        <v>YES</v>
      </c>
      <c r="AP45" s="386"/>
      <c r="AQ45" s="385" t="str">
        <f>IF($S$45="","",$S$45)</f>
        <v>OK</v>
      </c>
      <c r="AR45" s="386"/>
      <c r="AS45" s="397" t="str">
        <f>IF($U$45="","",$U$45)</f>
        <v>DH</v>
      </c>
      <c r="AT45" s="398"/>
      <c r="AU45" s="392" t="str">
        <f>IF($W$45="","",$W$45)</f>
        <v/>
      </c>
      <c r="AV45" s="393"/>
      <c r="AW45" s="394"/>
      <c r="AX45" s="405" t="s">
        <v>60</v>
      </c>
      <c r="AY45" s="406"/>
      <c r="AZ45" s="91">
        <f>IF($D$45="","",$D$45)</f>
        <v>44780</v>
      </c>
      <c r="BA45" s="407" t="s">
        <v>55</v>
      </c>
      <c r="BB45" s="407"/>
      <c r="BC45" s="408"/>
      <c r="BD45" s="91">
        <f>IF($H$45="","",$H$45)</f>
        <v>0</v>
      </c>
      <c r="BE45" s="71">
        <v>3</v>
      </c>
      <c r="BF45" s="254" t="s">
        <v>34</v>
      </c>
      <c r="BG45" s="255"/>
      <c r="BH45" s="95">
        <f>$CF$45</f>
        <v>0</v>
      </c>
      <c r="BI45" s="399">
        <f>IF($M$45="","",$M$45)</f>
        <v>41851</v>
      </c>
      <c r="BJ45" s="400"/>
      <c r="BK45" s="385">
        <f>IF($O$45="","",$O$45)</f>
        <v>0.5625</v>
      </c>
      <c r="BL45" s="386"/>
      <c r="BM45" s="385" t="str">
        <f>IF($Q$45="","",$Q$45)</f>
        <v>YES</v>
      </c>
      <c r="BN45" s="386"/>
      <c r="BO45" s="385" t="str">
        <f>IF($S$45="","",$S$45)</f>
        <v>OK</v>
      </c>
      <c r="BP45" s="386"/>
      <c r="BQ45" s="397" t="str">
        <f>IF($U$45="","",$U$45)</f>
        <v>DH</v>
      </c>
      <c r="BR45" s="398"/>
      <c r="BS45" s="392" t="str">
        <f>IF($W$45="","",$W$45)</f>
        <v/>
      </c>
      <c r="BT45" s="393"/>
      <c r="BU45" s="394"/>
      <c r="BV45" s="405" t="s">
        <v>60</v>
      </c>
      <c r="BW45" s="406"/>
      <c r="BX45" s="91">
        <f>IF($D$45="","",$D$45)</f>
        <v>44780</v>
      </c>
      <c r="BY45" s="407" t="s">
        <v>55</v>
      </c>
      <c r="BZ45" s="407"/>
      <c r="CA45" s="408"/>
      <c r="CB45" s="91">
        <f>IF($H$45="","",$H$45)</f>
        <v>0</v>
      </c>
      <c r="CC45" s="71">
        <v>3</v>
      </c>
      <c r="CD45" s="254" t="s">
        <v>34</v>
      </c>
      <c r="CE45" s="255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9">
        <f>IF($M$45="","",$M$45)</f>
        <v>41851</v>
      </c>
      <c r="CH45" s="400"/>
      <c r="CI45" s="385">
        <f>IF($O$45="","",$O$45)</f>
        <v>0.5625</v>
      </c>
      <c r="CJ45" s="386"/>
      <c r="CK45" s="385" t="str">
        <f>IF($Q$45="","",$Q$45)</f>
        <v>YES</v>
      </c>
      <c r="CL45" s="386"/>
      <c r="CM45" s="385" t="str">
        <f>IF($S$45="","",$S$45)</f>
        <v>OK</v>
      </c>
      <c r="CN45" s="386"/>
      <c r="CO45" s="397" t="str">
        <f>IF($U$45="","",$U$45)</f>
        <v>DH</v>
      </c>
      <c r="CP45" s="398"/>
      <c r="CQ45" s="392" t="str">
        <f>IF($W$45="","",$W$45)</f>
        <v/>
      </c>
      <c r="CR45" s="393"/>
      <c r="CS45" s="394"/>
    </row>
    <row r="46" spans="2:97" ht="20.25" customHeight="1" x14ac:dyDescent="0.2">
      <c r="B46" s="148"/>
      <c r="C46" s="149"/>
      <c r="D46" s="150"/>
      <c r="E46" s="407" t="s">
        <v>56</v>
      </c>
      <c r="F46" s="407"/>
      <c r="G46" s="408"/>
      <c r="H46" s="91">
        <f>IF(D45="","",((H43+H44+H45)-D45))</f>
        <v>-819</v>
      </c>
      <c r="I46" s="71">
        <v>4</v>
      </c>
      <c r="J46" s="375" t="s">
        <v>37</v>
      </c>
      <c r="K46" s="376"/>
      <c r="L46" s="95">
        <f>$CF$46</f>
        <v>13.7</v>
      </c>
      <c r="M46" s="423"/>
      <c r="N46" s="424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4"/>
      <c r="AA46" s="85"/>
      <c r="AB46" s="86"/>
      <c r="AC46" s="407" t="s">
        <v>56</v>
      </c>
      <c r="AD46" s="407"/>
      <c r="AE46" s="408"/>
      <c r="AF46" s="91">
        <f>IF($H$46="","",$H$46)</f>
        <v>-819</v>
      </c>
      <c r="AG46" s="71">
        <v>4</v>
      </c>
      <c r="AH46" s="375" t="s">
        <v>37</v>
      </c>
      <c r="AI46" s="376"/>
      <c r="AJ46" s="95">
        <f>$CF$46</f>
        <v>13.7</v>
      </c>
      <c r="AK46" s="395" t="str">
        <f>IF($M$46="","",$M$46)</f>
        <v/>
      </c>
      <c r="AL46" s="396"/>
      <c r="AM46" s="385" t="str">
        <f>IF($O$46="","",$O$46)</f>
        <v/>
      </c>
      <c r="AN46" s="386"/>
      <c r="AO46" s="385" t="str">
        <f>IF($Q$46="","",$Q$46)</f>
        <v/>
      </c>
      <c r="AP46" s="386"/>
      <c r="AQ46" s="385" t="str">
        <f>IF($S$46="","",$S$46)</f>
        <v/>
      </c>
      <c r="AR46" s="386"/>
      <c r="AS46" s="403" t="str">
        <f>IF($U$46="","",$U$46)</f>
        <v/>
      </c>
      <c r="AT46" s="404"/>
      <c r="AU46" s="382" t="str">
        <f>IF($W$46="","",$W$46)</f>
        <v/>
      </c>
      <c r="AV46" s="383"/>
      <c r="AW46" s="384"/>
      <c r="AX46" s="84"/>
      <c r="AY46" s="85"/>
      <c r="AZ46" s="86"/>
      <c r="BA46" s="407" t="s">
        <v>56</v>
      </c>
      <c r="BB46" s="407"/>
      <c r="BC46" s="408"/>
      <c r="BD46" s="91">
        <f>IF($H$46="","",$H$46)</f>
        <v>-819</v>
      </c>
      <c r="BE46" s="71">
        <v>4</v>
      </c>
      <c r="BF46" s="375" t="s">
        <v>37</v>
      </c>
      <c r="BG46" s="376"/>
      <c r="BH46" s="95">
        <f>$CF$46</f>
        <v>13.7</v>
      </c>
      <c r="BI46" s="395" t="str">
        <f>IF($M$46="","",$M$46)</f>
        <v/>
      </c>
      <c r="BJ46" s="396"/>
      <c r="BK46" s="385" t="str">
        <f>IF($O$46="","",$O$46)</f>
        <v/>
      </c>
      <c r="BL46" s="386"/>
      <c r="BM46" s="385" t="str">
        <f>IF($Q$46="","",$Q$46)</f>
        <v/>
      </c>
      <c r="BN46" s="386"/>
      <c r="BO46" s="385" t="str">
        <f>IF($S$46="","",$S$46)</f>
        <v/>
      </c>
      <c r="BP46" s="386"/>
      <c r="BQ46" s="403" t="str">
        <f>IF($U$46="","",$U$46)</f>
        <v/>
      </c>
      <c r="BR46" s="404"/>
      <c r="BS46" s="382" t="str">
        <f>IF($W$46="","",$W$46)</f>
        <v/>
      </c>
      <c r="BT46" s="383"/>
      <c r="BU46" s="384"/>
      <c r="BV46" s="84"/>
      <c r="BW46" s="85"/>
      <c r="BX46" s="86"/>
      <c r="BY46" s="407" t="s">
        <v>56</v>
      </c>
      <c r="BZ46" s="407"/>
      <c r="CA46" s="408"/>
      <c r="CB46" s="91">
        <f>IF($H$46="","",$H$46)</f>
        <v>-819</v>
      </c>
      <c r="CC46" s="71">
        <v>4</v>
      </c>
      <c r="CD46" s="375" t="s">
        <v>37</v>
      </c>
      <c r="CE46" s="376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13.7</v>
      </c>
      <c r="CG46" s="395" t="str">
        <f>IF($M$46="","",$M$46)</f>
        <v/>
      </c>
      <c r="CH46" s="396"/>
      <c r="CI46" s="385" t="str">
        <f>IF($O$46="","",$O$46)</f>
        <v/>
      </c>
      <c r="CJ46" s="386"/>
      <c r="CK46" s="385" t="str">
        <f>IF($Q$46="","",$Q$46)</f>
        <v/>
      </c>
      <c r="CL46" s="386"/>
      <c r="CM46" s="385" t="str">
        <f>IF($S$46="","",$S$46)</f>
        <v/>
      </c>
      <c r="CN46" s="386"/>
      <c r="CO46" s="403" t="str">
        <f>IF($U$46="","",$U$46)</f>
        <v/>
      </c>
      <c r="CP46" s="404"/>
      <c r="CQ46" s="382" t="str">
        <f>IF($W$46="","",$W$46)</f>
        <v/>
      </c>
      <c r="CR46" s="383"/>
      <c r="CS46" s="384"/>
    </row>
    <row r="47" spans="2:97" ht="25.5" customHeight="1" thickBot="1" x14ac:dyDescent="0.25">
      <c r="B47" s="151"/>
      <c r="C47" s="152"/>
      <c r="D47" s="153"/>
      <c r="E47" s="173" t="s">
        <v>57</v>
      </c>
      <c r="F47" s="174"/>
      <c r="G47" s="175"/>
      <c r="H47" s="92">
        <f>IF(H46="","",(IF(H46&gt;0,(H46*M8)*(-1),ABS(H46*M8))))</f>
        <v>725.79779999999994</v>
      </c>
      <c r="I47" s="72">
        <v>5</v>
      </c>
      <c r="J47" s="188" t="s">
        <v>42</v>
      </c>
      <c r="K47" s="189"/>
      <c r="L47" s="96">
        <f>$CF$47</f>
        <v>7.6</v>
      </c>
      <c r="M47" s="425"/>
      <c r="N47" s="426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3"/>
      <c r="AA47" s="74"/>
      <c r="AB47" s="62"/>
      <c r="AC47" s="173" t="s">
        <v>57</v>
      </c>
      <c r="AD47" s="174"/>
      <c r="AE47" s="175"/>
      <c r="AF47" s="92">
        <f>IF($H$47="","",$H$47)</f>
        <v>725.79779999999994</v>
      </c>
      <c r="AG47" s="72">
        <v>5</v>
      </c>
      <c r="AH47" s="188" t="s">
        <v>42</v>
      </c>
      <c r="AI47" s="189"/>
      <c r="AJ47" s="96">
        <f>$CF$47</f>
        <v>7.6</v>
      </c>
      <c r="AK47" s="401" t="str">
        <f>IF($M$47="","",$M$47)</f>
        <v/>
      </c>
      <c r="AL47" s="402"/>
      <c r="AM47" s="387" t="str">
        <f>IF($O$47="","",$O$47)</f>
        <v/>
      </c>
      <c r="AN47" s="388"/>
      <c r="AO47" s="387" t="str">
        <f>IF($Q$47="","",$Q$47)</f>
        <v/>
      </c>
      <c r="AP47" s="388"/>
      <c r="AQ47" s="387" t="str">
        <f>IF($S$47="","",$S$47)</f>
        <v/>
      </c>
      <c r="AR47" s="388"/>
      <c r="AS47" s="387" t="str">
        <f>IF($U$47="","",$U$47)</f>
        <v/>
      </c>
      <c r="AT47" s="388"/>
      <c r="AU47" s="389" t="str">
        <f>IF($W$47="","",$W$47)</f>
        <v/>
      </c>
      <c r="AV47" s="390"/>
      <c r="AW47" s="391"/>
      <c r="AX47" s="73"/>
      <c r="AY47" s="74"/>
      <c r="AZ47" s="62"/>
      <c r="BA47" s="173" t="s">
        <v>57</v>
      </c>
      <c r="BB47" s="174"/>
      <c r="BC47" s="175"/>
      <c r="BD47" s="92">
        <f>IF($H$47="","",$H$47)</f>
        <v>725.79779999999994</v>
      </c>
      <c r="BE47" s="72">
        <v>5</v>
      </c>
      <c r="BF47" s="188" t="s">
        <v>42</v>
      </c>
      <c r="BG47" s="189"/>
      <c r="BH47" s="96">
        <f>$CF$47</f>
        <v>7.6</v>
      </c>
      <c r="BI47" s="401" t="str">
        <f>IF($M$47="","",$M$47)</f>
        <v/>
      </c>
      <c r="BJ47" s="402"/>
      <c r="BK47" s="387" t="str">
        <f>IF($O$47="","",$O$47)</f>
        <v/>
      </c>
      <c r="BL47" s="388"/>
      <c r="BM47" s="387" t="str">
        <f>IF($Q$47="","",$Q$47)</f>
        <v/>
      </c>
      <c r="BN47" s="388"/>
      <c r="BO47" s="387" t="str">
        <f>IF($S$47="","",$S$47)</f>
        <v/>
      </c>
      <c r="BP47" s="388"/>
      <c r="BQ47" s="387" t="str">
        <f>IF($U$47="","",$U$47)</f>
        <v/>
      </c>
      <c r="BR47" s="388"/>
      <c r="BS47" s="389" t="str">
        <f>IF($W$47="","",$W$47)</f>
        <v/>
      </c>
      <c r="BT47" s="390"/>
      <c r="BU47" s="391"/>
      <c r="BV47" s="73"/>
      <c r="BW47" s="74"/>
      <c r="BX47" s="62"/>
      <c r="BY47" s="173" t="s">
        <v>57</v>
      </c>
      <c r="BZ47" s="174"/>
      <c r="CA47" s="175"/>
      <c r="CB47" s="92">
        <f>IF($H$47="","",$H$47)</f>
        <v>725.79779999999994</v>
      </c>
      <c r="CC47" s="72">
        <v>5</v>
      </c>
      <c r="CD47" s="188" t="s">
        <v>42</v>
      </c>
      <c r="CE47" s="189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7.6</v>
      </c>
      <c r="CG47" s="401" t="str">
        <f>IF($M$47="","",$M$47)</f>
        <v/>
      </c>
      <c r="CH47" s="402"/>
      <c r="CI47" s="387" t="str">
        <f>IF($O$47="","",$O$47)</f>
        <v/>
      </c>
      <c r="CJ47" s="388"/>
      <c r="CK47" s="387" t="str">
        <f>IF($Q$47="","",$Q$47)</f>
        <v/>
      </c>
      <c r="CL47" s="388"/>
      <c r="CM47" s="387" t="str">
        <f>IF($S$47="","",$S$47)</f>
        <v/>
      </c>
      <c r="CN47" s="388"/>
      <c r="CO47" s="387" t="str">
        <f>IF($U$47="","",$U$47)</f>
        <v/>
      </c>
      <c r="CP47" s="388"/>
      <c r="CQ47" s="389" t="str">
        <f>IF($W$47="","",$W$47)</f>
        <v/>
      </c>
      <c r="CR47" s="390"/>
      <c r="CS47" s="391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5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C20:D20"/>
    <mergeCell ref="C21:D21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Anita McGuire</cp:lastModifiedBy>
  <cp:lastPrinted>2014-08-20T14:03:44Z</cp:lastPrinted>
  <dcterms:created xsi:type="dcterms:W3CDTF">2004-06-10T22:10:31Z</dcterms:created>
  <dcterms:modified xsi:type="dcterms:W3CDTF">2014-09-18T15:12:08Z</dcterms:modified>
</cp:coreProperties>
</file>