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37" i="51"/>
  <c r="AH31" i="51"/>
  <c r="AH21" i="51"/>
  <c r="AH29" i="51"/>
  <c r="N15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9" i="51"/>
  <c r="BF29" i="51"/>
  <c r="BF35" i="51"/>
  <c r="BF16" i="51"/>
  <c r="BF20" i="51"/>
  <c r="BF26" i="51"/>
  <c r="BF28" i="51"/>
  <c r="BF36" i="51"/>
  <c r="BF32" i="51" l="1"/>
  <c r="BF18" i="51"/>
  <c r="BF27" i="51"/>
  <c r="BF34" i="51"/>
  <c r="BF24" i="51"/>
  <c r="BF37" i="51"/>
  <c r="BF21" i="51"/>
  <c r="BF38" i="51"/>
  <c r="BF30" i="51"/>
  <c r="BF22" i="51"/>
  <c r="BC41" i="51"/>
  <c r="CA14" i="51" s="1"/>
  <c r="CD33" i="51" s="1"/>
  <c r="BF33" i="51"/>
  <c r="BF25" i="51"/>
  <c r="BF17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25" i="51"/>
  <c r="CD21" i="51"/>
  <c r="CD39" i="51"/>
  <c r="CD35" i="51"/>
  <c r="CD23" i="51"/>
  <c r="CD19" i="51"/>
  <c r="CD34" i="51"/>
  <c r="CD30" i="51"/>
  <c r="CD18" i="51"/>
  <c r="CD36" i="51"/>
  <c r="CD24" i="51"/>
  <c r="CD20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A41" i="51" l="1"/>
  <c r="D45" i="51" s="1"/>
  <c r="CD28" i="51"/>
  <c r="CD22" i="51"/>
  <c r="CD38" i="51"/>
  <c r="CD27" i="5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<sst xmlns="http://schemas.openxmlformats.org/spreadsheetml/2006/main" count="310" uniqueCount="93">
  <si>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</si>
  <si>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</si>
  <si>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</si>
  <si>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</si>
  <si>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</si>
  <si>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</si>
  <si>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</si>
  <si>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</si>
  <si>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</si>
  <si>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</si>
  <si>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</si>
  <si>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</si>
  <si>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</si>
  <si>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</si>
  <si>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</si>
  <si>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</si>
  <si>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</si>
  <si>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</si>
  <si>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</si>
  <si>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</si>
  <si>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</si>
  <si>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</si>
  <si>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</si>
  <si>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</si>
  <si>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</si>
  <si>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</si>
  <si>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</si>
  <si>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</si>
  <si>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</si>
  <si>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</si>
  <si>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</si>
  <si>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</si>
  <si>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</si>
  <si>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</si>
  <si>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</si>
  <si>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</si>
  <si>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</si>
  <si>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</si>
  <si>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</si>
  <si>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</si>
  <si>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</si>
  <si>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</si>
  <si>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</si>
  <si>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</si>
  <si>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</si>
  <si>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</si>
  <si>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</si>
  <si>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</si>
  <si>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</si>
  <si>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</si>
  <si>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</si>
  <si>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</si>
  <si>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</si>
  <si>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</si>
  <si>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</si>
  <si>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</si>
  <si>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</si>
  <si>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</si>
  <si>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</si>
  <si>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</si>
  <si>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</si>
  <si>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</si>
  <si>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</si>
  <si>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</si>
  <si>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</si>
  <si>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</si>
  <si>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</si>
  <si>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</si>
  <si>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</si>
  <si>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</si>
  <si>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</si>
  <si>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</si>
  <si>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</si>
  <si>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</si>
  <si>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</si>
  <si>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</si>
  <si>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</si>
  <si>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</si>
  <si>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A02031-0018</t>
  </si>
  <si>
    <t>PWN15030-BC</t>
  </si>
  <si>
    <t>S5</t>
  </si>
  <si>
    <t>ED</t>
  </si>
  <si>
    <t>Fair</t>
  </si>
  <si>
    <t>DM</t>
  </si>
  <si>
    <t>72542E</t>
  </si>
  <si>
    <t>BW</t>
  </si>
  <si>
    <t>Cold start/invert/load prob</t>
  </si>
  <si>
    <t>JOB OUT</t>
  </si>
  <si>
    <t>NO PARTS AT MACH-JD</t>
  </si>
  <si>
    <t>1230 AM</t>
  </si>
  <si>
    <t>OK</t>
  </si>
  <si>
    <t>YES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</si>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</sst>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80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1"/>
      <c r="K4" s="4"/>
      <c r="L4" s="82" t="s">
        <v>27</v>
      </c>
      <c r="M4" s="50">
        <v>10.99</v>
      </c>
      <c r="N4" s="229" t="s">
        <v>14</v>
      </c>
      <c r="O4" s="230"/>
      <c r="P4" s="213">
        <f>IF(M6="","",(ROUNDUP((C10*M8/M4/M6),0)*M6))</f>
        <v>43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3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10.99</v>
      </c>
      <c r="AL4" s="229" t="s">
        <v>14</v>
      </c>
      <c r="AM4" s="230"/>
      <c r="AN4" s="213">
        <f>IF($P$4="","",$P$4)</f>
        <v>43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3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10.99</v>
      </c>
      <c r="BJ4" s="229" t="s">
        <v>14</v>
      </c>
      <c r="BK4" s="230"/>
      <c r="BL4" s="213">
        <f>IF($P$4="","",$P$4)</f>
        <v>43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3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10.99</v>
      </c>
      <c r="CH4" s="229" t="s">
        <v>14</v>
      </c>
      <c r="CI4" s="230"/>
      <c r="CJ4" s="213">
        <f>IF($P$4="","",$P$4)</f>
        <v>43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79</v>
      </c>
      <c r="D6" s="249"/>
      <c r="E6" s="250"/>
      <c r="F6" s="4"/>
      <c r="G6" s="39"/>
      <c r="H6" s="234" t="s">
        <v>21</v>
      </c>
      <c r="I6" s="235"/>
      <c r="J6" s="130">
        <v>432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-3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1.3333333333333333</v>
      </c>
      <c r="Y6" s="29"/>
      <c r="Z6" s="77" t="s">
        <v>62</v>
      </c>
      <c r="AA6" s="308" t="str">
        <f>IF($C$6="","",$C$6)</f>
        <v>PWN15030-BC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432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-3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1.3333333333333333</v>
      </c>
      <c r="AW6" s="29"/>
      <c r="AX6" s="77" t="s">
        <v>62</v>
      </c>
      <c r="AY6" s="308" t="str">
        <f>IF($C$6="","",$C$6)</f>
        <v>PWN15030-BC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432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-3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1.3333333333333333</v>
      </c>
      <c r="BU6" s="29"/>
      <c r="BV6" s="77" t="s">
        <v>62</v>
      </c>
      <c r="BW6" s="308" t="str">
        <f>IF($C$6="","",$C$6)</f>
        <v>PWN15030-BC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432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-3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1.3333333333333333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373795</v>
      </c>
      <c r="D8" s="423"/>
      <c r="E8" s="424"/>
      <c r="F8" s="417"/>
      <c r="G8" s="418"/>
      <c r="H8" s="353" t="s">
        <v>77</v>
      </c>
      <c r="I8" s="354"/>
      <c r="J8" s="132"/>
      <c r="K8" s="28"/>
      <c r="L8" s="82" t="s">
        <v>28</v>
      </c>
      <c r="M8" s="160">
        <v>9.4200000000000006E-2</v>
      </c>
      <c r="N8" s="344" t="s">
        <v>29</v>
      </c>
      <c r="O8" s="345"/>
      <c r="P8" s="213">
        <f>IF(M8="","",M4/M8)</f>
        <v>116.66666666666666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373795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 t="str">
        <f>IF($J$8="","",$J$8)</f>
        <v/>
      </c>
      <c r="AI8" s="28"/>
      <c r="AJ8" s="82" t="s">
        <v>28</v>
      </c>
      <c r="AK8" s="108">
        <f>IF($M$8="","",$M$8)</f>
        <v>9.4200000000000006E-2</v>
      </c>
      <c r="AL8" s="344" t="s">
        <v>29</v>
      </c>
      <c r="AM8" s="345"/>
      <c r="AN8" s="213">
        <f>IF($P$8="","",$P$8)</f>
        <v>116.66666666666666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373795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 t="str">
        <f>IF($J$8="","",$J$8)</f>
        <v/>
      </c>
      <c r="BG8" s="28"/>
      <c r="BH8" s="82" t="s">
        <v>28</v>
      </c>
      <c r="BI8" s="108">
        <f>IF($M$8="","",$M$8)</f>
        <v>9.4200000000000006E-2</v>
      </c>
      <c r="BJ8" s="344" t="s">
        <v>29</v>
      </c>
      <c r="BK8" s="345"/>
      <c r="BL8" s="213">
        <f>IF($P$8="","",$P$8)</f>
        <v>116.66666666666666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373795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4" t="str">
        <f>IF($J$8="","",$J$8)</f>
        <v/>
      </c>
      <c r="CE8" s="28"/>
      <c r="CF8" s="82" t="s">
        <v>28</v>
      </c>
      <c r="CG8" s="108">
        <f>IF($M$8="","",$M$8)</f>
        <v>9.4200000000000006E-2</v>
      </c>
      <c r="CH8" s="344" t="s">
        <v>29</v>
      </c>
      <c r="CI8" s="345"/>
      <c r="CJ8" s="213">
        <f>IF($P$8="","",$P$8)</f>
        <v>116.66666666666666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5000</v>
      </c>
      <c r="D10" s="216"/>
      <c r="E10" s="217"/>
      <c r="F10" s="415"/>
      <c r="G10" s="416"/>
      <c r="H10" s="353" t="s">
        <v>49</v>
      </c>
      <c r="I10" s="354"/>
      <c r="J10" s="133"/>
      <c r="K10" s="72"/>
      <c r="L10" s="182" t="s">
        <v>41</v>
      </c>
      <c r="M10" s="183"/>
      <c r="N10" s="204" t="s">
        <v>78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5000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5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A02031-0018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5000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5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A02031-0018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5000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5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A02031-0018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4">
        <v>0</v>
      </c>
      <c r="K14" s="64">
        <f>C$10</f>
        <v>5000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16.7</v>
      </c>
      <c r="AD14" s="118">
        <f t="shared" ref="AD14:AI14" si="0">F41</f>
        <v>3</v>
      </c>
      <c r="AE14" s="119">
        <f t="shared" si="0"/>
        <v>5240</v>
      </c>
      <c r="AF14" s="120">
        <f>H41</f>
        <v>44.914285714285725</v>
      </c>
      <c r="AG14" s="118">
        <f t="shared" si="0"/>
        <v>17.299999999999997</v>
      </c>
      <c r="AH14" s="119">
        <f t="shared" si="0"/>
        <v>5240</v>
      </c>
      <c r="AI14" s="119">
        <f t="shared" si="0"/>
        <v>-240</v>
      </c>
      <c r="AJ14" s="121">
        <f>L41</f>
        <v>7214.4</v>
      </c>
      <c r="AK14" s="63"/>
      <c r="AL14" s="357"/>
      <c r="AM14" s="358"/>
      <c r="AN14" s="359"/>
      <c r="AO14" s="360"/>
      <c r="AP14" s="361"/>
      <c r="AQ14" s="124">
        <f>S41</f>
        <v>0.6</v>
      </c>
      <c r="AR14" s="62"/>
      <c r="AS14" s="121">
        <f>U41</f>
        <v>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16.7</v>
      </c>
      <c r="BB14" s="118">
        <f t="shared" ref="BB14" si="1">AD41</f>
        <v>3</v>
      </c>
      <c r="BC14" s="119">
        <f t="shared" ref="BC14" si="2">AE41</f>
        <v>5240</v>
      </c>
      <c r="BD14" s="120">
        <f>AF41</f>
        <v>44.914285714285725</v>
      </c>
      <c r="BE14" s="118">
        <f t="shared" ref="BE14" si="3">AG41</f>
        <v>17.299999999999997</v>
      </c>
      <c r="BF14" s="119">
        <f t="shared" ref="BF14" si="4">AH41</f>
        <v>5240</v>
      </c>
      <c r="BG14" s="119">
        <f t="shared" ref="BG14" si="5">AI41</f>
        <v>-240</v>
      </c>
      <c r="BH14" s="121">
        <f>AJ41</f>
        <v>7214.4</v>
      </c>
      <c r="BI14" s="63"/>
      <c r="BJ14" s="357"/>
      <c r="BK14" s="358"/>
      <c r="BL14" s="359"/>
      <c r="BM14" s="360"/>
      <c r="BN14" s="361"/>
      <c r="BO14" s="124">
        <f>AQ41</f>
        <v>0.6</v>
      </c>
      <c r="BP14" s="62"/>
      <c r="BQ14" s="121">
        <f>AS41</f>
        <v>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16.7</v>
      </c>
      <c r="BZ14" s="118">
        <f t="shared" ref="BZ14" si="6">BB41</f>
        <v>3</v>
      </c>
      <c r="CA14" s="119">
        <f t="shared" ref="CA14" si="7">BC41</f>
        <v>5240</v>
      </c>
      <c r="CB14" s="120">
        <f>BD41</f>
        <v>44.914285714285725</v>
      </c>
      <c r="CC14" s="118">
        <f t="shared" ref="CC14" si="8">BE41</f>
        <v>17.299999999999997</v>
      </c>
      <c r="CD14" s="119">
        <f t="shared" ref="CD14" si="9">BF41</f>
        <v>5240</v>
      </c>
      <c r="CE14" s="119">
        <f t="shared" ref="CE14" si="10">BG41</f>
        <v>-240</v>
      </c>
      <c r="CF14" s="121">
        <f>BH41</f>
        <v>7214.4</v>
      </c>
      <c r="CG14" s="63"/>
      <c r="CH14" s="357"/>
      <c r="CI14" s="358"/>
      <c r="CJ14" s="359"/>
      <c r="CK14" s="360"/>
      <c r="CL14" s="361"/>
      <c r="CM14" s="124">
        <f>BO41</f>
        <v>0.6</v>
      </c>
      <c r="CN14" s="62"/>
      <c r="CO14" s="121">
        <f>BQ41</f>
        <v>0</v>
      </c>
      <c r="CP14" s="362" t="s">
        <v>45</v>
      </c>
      <c r="CQ14" s="363"/>
      <c r="CR14" s="363"/>
      <c r="CS14" s="364"/>
    </row>
    <row r="15" spans="2:97" ht="15" customHeight="1" x14ac:dyDescent="0.25">
      <c r="B15" s="136">
        <v>42174</v>
      </c>
      <c r="C15" s="162" t="s">
        <v>81</v>
      </c>
      <c r="D15" s="137">
        <v>27825</v>
      </c>
      <c r="E15" s="137">
        <v>1.5</v>
      </c>
      <c r="F15" s="140">
        <v>3</v>
      </c>
      <c r="G15" s="141">
        <v>440</v>
      </c>
      <c r="H15" s="98">
        <f>IF(G15="","",(IF($P$8=0,"",(G15/$M$6)/$P$8)))</f>
        <v>3.7714285714285718</v>
      </c>
      <c r="I15" s="99">
        <f>IF(G15="","",(SUM(E15+F15+S15)))</f>
        <v>5.0999999999999996</v>
      </c>
      <c r="J15" s="100">
        <f>SUM(G$14:G15)</f>
        <v>440</v>
      </c>
      <c r="K15" s="100">
        <f t="shared" ref="K15:K40" si="11">C$10-J15</f>
        <v>4560</v>
      </c>
      <c r="L15" s="101">
        <f>IF(G15="",0,$J$6*(I15-F15-S15))</f>
        <v>647.99999999999977</v>
      </c>
      <c r="M15" s="102">
        <f>G15</f>
        <v>440</v>
      </c>
      <c r="N15" s="178">
        <f>IF(L15=0,"",(M15/L15))</f>
        <v>0.67901234567901259</v>
      </c>
      <c r="O15" s="179"/>
      <c r="P15" s="163"/>
      <c r="Q15" s="164"/>
      <c r="R15" s="165"/>
      <c r="S15" s="144">
        <v>0.6</v>
      </c>
      <c r="T15" s="146">
        <v>3</v>
      </c>
      <c r="U15" s="146">
        <v>0</v>
      </c>
      <c r="V15" s="166" t="s">
        <v>82</v>
      </c>
      <c r="W15" s="167"/>
      <c r="X15" s="167"/>
      <c r="Y15" s="168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5240</v>
      </c>
      <c r="AI15" s="100">
        <f>C$10-AH15</f>
        <v>-240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5240</v>
      </c>
      <c r="BG15" s="100">
        <f>$C$10-BF15</f>
        <v>-240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5240</v>
      </c>
      <c r="CE15" s="100">
        <f>$C$10-CD15</f>
        <v>-240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6">
        <v>42174</v>
      </c>
      <c r="C16" s="162" t="s">
        <v>83</v>
      </c>
      <c r="D16" s="137">
        <v>27993</v>
      </c>
      <c r="E16" s="137">
        <v>7.6</v>
      </c>
      <c r="F16" s="139">
        <v>0</v>
      </c>
      <c r="G16" s="141">
        <v>2800</v>
      </c>
      <c r="H16" s="98">
        <f t="shared" ref="H16:H40" si="12">IF(G16="","",(IF($P$8=0,"",(G16/$M$6)/$P$8)))</f>
        <v>24.000000000000004</v>
      </c>
      <c r="I16" s="99">
        <f t="shared" ref="I16:I40" si="13">IF(G16="","",(SUM(E16+F16+S16)))</f>
        <v>7.6</v>
      </c>
      <c r="J16" s="100">
        <f>SUM(G$14:G16)</f>
        <v>3240</v>
      </c>
      <c r="K16" s="100">
        <f>C$10-J16</f>
        <v>1760</v>
      </c>
      <c r="L16" s="101">
        <f t="shared" ref="L16:L40" si="14">IF(G16="",0,$J$6*(I16-F16-S16))</f>
        <v>3283.2</v>
      </c>
      <c r="M16" s="102">
        <f t="shared" ref="M16:M40" si="15">G16</f>
        <v>2800</v>
      </c>
      <c r="N16" s="178">
        <f t="shared" ref="N16:N40" si="16">IF(L16=0,"",(M16/L16))</f>
        <v>0.8528265107212476</v>
      </c>
      <c r="O16" s="179"/>
      <c r="P16" s="163" t="s">
        <v>84</v>
      </c>
      <c r="Q16" s="164"/>
      <c r="R16" s="165"/>
      <c r="S16" s="144">
        <v>0</v>
      </c>
      <c r="T16" s="146">
        <v>0</v>
      </c>
      <c r="U16" s="146">
        <v>0</v>
      </c>
      <c r="V16" s="166"/>
      <c r="W16" s="167"/>
      <c r="X16" s="167"/>
      <c r="Y16" s="168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5240</v>
      </c>
      <c r="AI16" s="100">
        <f t="shared" ref="AI16:AI40" si="19">C$10-AH16</f>
        <v>-240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5240</v>
      </c>
      <c r="BG16" s="100">
        <f t="shared" ref="BG16:BG40" si="25">$C$10-BF16</f>
        <v>-240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5240</v>
      </c>
      <c r="CE16" s="100">
        <f t="shared" ref="CE16:CE40" si="31">$C$10-CD16</f>
        <v>-240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6">
        <v>42177</v>
      </c>
      <c r="C17" s="162" t="s">
        <v>85</v>
      </c>
      <c r="D17" s="137">
        <v>27833</v>
      </c>
      <c r="E17" s="137">
        <v>7.6</v>
      </c>
      <c r="F17" s="139">
        <v>0</v>
      </c>
      <c r="G17" s="141">
        <v>2000</v>
      </c>
      <c r="H17" s="98">
        <f t="shared" si="12"/>
        <v>17.142857142857146</v>
      </c>
      <c r="I17" s="99">
        <f t="shared" si="13"/>
        <v>7.6</v>
      </c>
      <c r="J17" s="100">
        <f>SUM(G$14:G17)</f>
        <v>5240</v>
      </c>
      <c r="K17" s="100">
        <f t="shared" si="11"/>
        <v>-240</v>
      </c>
      <c r="L17" s="101">
        <f t="shared" si="14"/>
        <v>3283.2</v>
      </c>
      <c r="M17" s="102">
        <f t="shared" si="15"/>
        <v>2000</v>
      </c>
      <c r="N17" s="178">
        <f t="shared" si="16"/>
        <v>0.60916179337231968</v>
      </c>
      <c r="O17" s="179"/>
      <c r="P17" s="163"/>
      <c r="Q17" s="164"/>
      <c r="R17" s="165"/>
      <c r="S17" s="144">
        <v>0</v>
      </c>
      <c r="T17" s="146">
        <v>0</v>
      </c>
      <c r="U17" s="146">
        <v>0</v>
      </c>
      <c r="V17" s="166" t="s">
        <v>86</v>
      </c>
      <c r="W17" s="167"/>
      <c r="X17" s="167"/>
      <c r="Y17" s="168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5240</v>
      </c>
      <c r="AI17" s="100">
        <f t="shared" si="19"/>
        <v>-240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5240</v>
      </c>
      <c r="BG17" s="100">
        <f t="shared" si="25"/>
        <v>-240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5240</v>
      </c>
      <c r="CE17" s="100">
        <f t="shared" si="31"/>
        <v>-240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5240</v>
      </c>
      <c r="K18" s="100">
        <f t="shared" si="11"/>
        <v>-240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4"/>
      <c r="T18" s="146"/>
      <c r="U18" s="146"/>
      <c r="V18" s="169" t="s">
        <v>87</v>
      </c>
      <c r="W18" s="170"/>
      <c r="X18" s="170"/>
      <c r="Y18" s="17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5240</v>
      </c>
      <c r="AI18" s="100">
        <f t="shared" si="19"/>
        <v>-240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5240</v>
      </c>
      <c r="BG18" s="100">
        <f t="shared" si="25"/>
        <v>-240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5240</v>
      </c>
      <c r="CE18" s="100">
        <f t="shared" si="31"/>
        <v>-240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5240</v>
      </c>
      <c r="K19" s="100">
        <f t="shared" si="11"/>
        <v>-240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4"/>
      <c r="T19" s="146"/>
      <c r="U19" s="146"/>
      <c r="V19" s="166" t="s">
        <v>88</v>
      </c>
      <c r="W19" s="167"/>
      <c r="X19" s="167"/>
      <c r="Y19" s="168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5240</v>
      </c>
      <c r="AI19" s="100">
        <f t="shared" si="19"/>
        <v>-240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5240</v>
      </c>
      <c r="BG19" s="100">
        <f t="shared" si="25"/>
        <v>-240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5240</v>
      </c>
      <c r="CE19" s="100">
        <f t="shared" si="31"/>
        <v>-240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5240</v>
      </c>
      <c r="K20" s="100">
        <f t="shared" si="11"/>
        <v>-240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4"/>
      <c r="T20" s="146"/>
      <c r="U20" s="146"/>
      <c r="V20" s="166"/>
      <c r="W20" s="167"/>
      <c r="X20" s="167"/>
      <c r="Y20" s="16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5240</v>
      </c>
      <c r="AI20" s="100">
        <f t="shared" si="19"/>
        <v>-240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5240</v>
      </c>
      <c r="BG20" s="100">
        <f t="shared" si="25"/>
        <v>-240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5240</v>
      </c>
      <c r="CE20" s="100">
        <f t="shared" si="31"/>
        <v>-240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5240</v>
      </c>
      <c r="K21" s="100">
        <f t="shared" si="11"/>
        <v>-240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4"/>
      <c r="T21" s="146"/>
      <c r="U21" s="146"/>
      <c r="V21" s="166"/>
      <c r="W21" s="167"/>
      <c r="X21" s="167"/>
      <c r="Y21" s="168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5240</v>
      </c>
      <c r="AI21" s="100">
        <f t="shared" si="19"/>
        <v>-240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5240</v>
      </c>
      <c r="BG21" s="100">
        <f t="shared" si="25"/>
        <v>-240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5240</v>
      </c>
      <c r="CE21" s="100">
        <f t="shared" si="31"/>
        <v>-240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5240</v>
      </c>
      <c r="K22" s="100">
        <f t="shared" si="11"/>
        <v>-240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4"/>
      <c r="T22" s="146"/>
      <c r="U22" s="146"/>
      <c r="V22" s="166"/>
      <c r="W22" s="167"/>
      <c r="X22" s="167"/>
      <c r="Y22" s="168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5240</v>
      </c>
      <c r="AI22" s="100">
        <f t="shared" si="19"/>
        <v>-240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5240</v>
      </c>
      <c r="BG22" s="100">
        <f t="shared" si="25"/>
        <v>-240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5240</v>
      </c>
      <c r="CE22" s="100">
        <f t="shared" si="31"/>
        <v>-240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5240</v>
      </c>
      <c r="K23" s="100">
        <f t="shared" si="11"/>
        <v>-240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4"/>
      <c r="T23" s="146"/>
      <c r="U23" s="146"/>
      <c r="V23" s="166"/>
      <c r="W23" s="167"/>
      <c r="X23" s="167"/>
      <c r="Y23" s="16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5240</v>
      </c>
      <c r="AI23" s="100">
        <f t="shared" si="19"/>
        <v>-240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5240</v>
      </c>
      <c r="BG23" s="100">
        <f t="shared" si="25"/>
        <v>-240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5240</v>
      </c>
      <c r="CE23" s="100">
        <f t="shared" si="31"/>
        <v>-240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5240</v>
      </c>
      <c r="K24" s="100">
        <f t="shared" si="11"/>
        <v>-240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4"/>
      <c r="T24" s="146"/>
      <c r="U24" s="146"/>
      <c r="V24" s="166"/>
      <c r="W24" s="167"/>
      <c r="X24" s="167"/>
      <c r="Y24" s="168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5240</v>
      </c>
      <c r="AI24" s="100">
        <f t="shared" si="19"/>
        <v>-240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5240</v>
      </c>
      <c r="BG24" s="100">
        <f t="shared" si="25"/>
        <v>-240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5240</v>
      </c>
      <c r="CE24" s="100">
        <f t="shared" si="31"/>
        <v>-240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5240</v>
      </c>
      <c r="K25" s="100">
        <f t="shared" si="11"/>
        <v>-240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4"/>
      <c r="T25" s="146"/>
      <c r="U25" s="146"/>
      <c r="V25" s="166"/>
      <c r="W25" s="167"/>
      <c r="X25" s="167"/>
      <c r="Y25" s="168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5240</v>
      </c>
      <c r="AI25" s="100">
        <f t="shared" si="19"/>
        <v>-240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5240</v>
      </c>
      <c r="BG25" s="100">
        <f t="shared" si="25"/>
        <v>-240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5240</v>
      </c>
      <c r="CE25" s="100">
        <f t="shared" si="31"/>
        <v>-240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5240</v>
      </c>
      <c r="K26" s="100">
        <f t="shared" si="11"/>
        <v>-240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4"/>
      <c r="T26" s="146"/>
      <c r="U26" s="146"/>
      <c r="V26" s="166"/>
      <c r="W26" s="167"/>
      <c r="X26" s="167"/>
      <c r="Y26" s="168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5240</v>
      </c>
      <c r="AI26" s="100">
        <f t="shared" si="19"/>
        <v>-240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5240</v>
      </c>
      <c r="BG26" s="100">
        <f t="shared" si="25"/>
        <v>-240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5240</v>
      </c>
      <c r="CE26" s="100">
        <f t="shared" si="31"/>
        <v>-240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5240</v>
      </c>
      <c r="K27" s="100">
        <f t="shared" si="11"/>
        <v>-240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4"/>
      <c r="T27" s="146"/>
      <c r="U27" s="146"/>
      <c r="V27" s="166"/>
      <c r="W27" s="167"/>
      <c r="X27" s="167"/>
      <c r="Y27" s="168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5240</v>
      </c>
      <c r="AI27" s="100">
        <f t="shared" si="19"/>
        <v>-240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5240</v>
      </c>
      <c r="BG27" s="100">
        <f t="shared" si="25"/>
        <v>-240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5240</v>
      </c>
      <c r="CE27" s="100">
        <f t="shared" si="31"/>
        <v>-240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5240</v>
      </c>
      <c r="K28" s="100">
        <f t="shared" si="11"/>
        <v>-240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4"/>
      <c r="T28" s="146"/>
      <c r="U28" s="146"/>
      <c r="V28" s="166"/>
      <c r="W28" s="167"/>
      <c r="X28" s="167"/>
      <c r="Y28" s="168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5240</v>
      </c>
      <c r="AI28" s="100">
        <f t="shared" si="19"/>
        <v>-240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5240</v>
      </c>
      <c r="BG28" s="100">
        <f t="shared" si="25"/>
        <v>-240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5240</v>
      </c>
      <c r="CE28" s="100">
        <f t="shared" si="31"/>
        <v>-240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5240</v>
      </c>
      <c r="K29" s="100">
        <f t="shared" si="11"/>
        <v>-240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4"/>
      <c r="T29" s="146"/>
      <c r="U29" s="146"/>
      <c r="V29" s="166"/>
      <c r="W29" s="167"/>
      <c r="X29" s="167"/>
      <c r="Y29" s="168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5240</v>
      </c>
      <c r="AI29" s="100">
        <f t="shared" si="19"/>
        <v>-240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5240</v>
      </c>
      <c r="BG29" s="100">
        <f t="shared" si="25"/>
        <v>-240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5240</v>
      </c>
      <c r="CE29" s="100">
        <f t="shared" si="31"/>
        <v>-240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5240</v>
      </c>
      <c r="K30" s="100">
        <f t="shared" si="11"/>
        <v>-240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4"/>
      <c r="T30" s="146"/>
      <c r="U30" s="146"/>
      <c r="V30" s="166"/>
      <c r="W30" s="167"/>
      <c r="X30" s="167"/>
      <c r="Y30" s="168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5240</v>
      </c>
      <c r="AI30" s="100">
        <f t="shared" si="19"/>
        <v>-240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5240</v>
      </c>
      <c r="BG30" s="100">
        <f t="shared" si="25"/>
        <v>-240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5240</v>
      </c>
      <c r="CE30" s="100">
        <f t="shared" si="31"/>
        <v>-240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5240</v>
      </c>
      <c r="K31" s="100">
        <f t="shared" si="11"/>
        <v>-240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4"/>
      <c r="T31" s="146"/>
      <c r="U31" s="146"/>
      <c r="V31" s="166"/>
      <c r="W31" s="167"/>
      <c r="X31" s="167"/>
      <c r="Y31" s="168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5240</v>
      </c>
      <c r="AI31" s="100">
        <f t="shared" si="19"/>
        <v>-240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5240</v>
      </c>
      <c r="BG31" s="100">
        <f t="shared" si="25"/>
        <v>-240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5240</v>
      </c>
      <c r="CE31" s="100">
        <f t="shared" si="31"/>
        <v>-240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5240</v>
      </c>
      <c r="K32" s="100">
        <f t="shared" si="11"/>
        <v>-240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4"/>
      <c r="T32" s="146"/>
      <c r="U32" s="146"/>
      <c r="V32" s="166"/>
      <c r="W32" s="167"/>
      <c r="X32" s="167"/>
      <c r="Y32" s="168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5240</v>
      </c>
      <c r="AI32" s="100">
        <f t="shared" si="19"/>
        <v>-240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5240</v>
      </c>
      <c r="BG32" s="100">
        <f t="shared" si="25"/>
        <v>-240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5240</v>
      </c>
      <c r="CE32" s="100">
        <f t="shared" si="31"/>
        <v>-240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5240</v>
      </c>
      <c r="K33" s="100">
        <f t="shared" si="11"/>
        <v>-240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4"/>
      <c r="T33" s="146"/>
      <c r="U33" s="146"/>
      <c r="V33" s="166"/>
      <c r="W33" s="167"/>
      <c r="X33" s="167"/>
      <c r="Y33" s="168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5240</v>
      </c>
      <c r="AI33" s="100">
        <f t="shared" si="19"/>
        <v>-240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5240</v>
      </c>
      <c r="BG33" s="100">
        <f t="shared" si="25"/>
        <v>-240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5240</v>
      </c>
      <c r="CE33" s="100">
        <f t="shared" si="31"/>
        <v>-240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5240</v>
      </c>
      <c r="K34" s="100">
        <f t="shared" si="11"/>
        <v>-240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4"/>
      <c r="T34" s="146"/>
      <c r="U34" s="146"/>
      <c r="V34" s="166"/>
      <c r="W34" s="167"/>
      <c r="X34" s="167"/>
      <c r="Y34" s="168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5240</v>
      </c>
      <c r="AI34" s="100">
        <f t="shared" si="19"/>
        <v>-240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5240</v>
      </c>
      <c r="BG34" s="100">
        <f t="shared" si="25"/>
        <v>-240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5240</v>
      </c>
      <c r="CE34" s="100">
        <f t="shared" si="31"/>
        <v>-240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5240</v>
      </c>
      <c r="K35" s="100">
        <f t="shared" si="11"/>
        <v>-240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4"/>
      <c r="T35" s="146"/>
      <c r="U35" s="146"/>
      <c r="V35" s="166"/>
      <c r="W35" s="167"/>
      <c r="X35" s="167"/>
      <c r="Y35" s="168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5240</v>
      </c>
      <c r="AI35" s="100">
        <f t="shared" si="19"/>
        <v>-240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5240</v>
      </c>
      <c r="BG35" s="100">
        <f t="shared" si="25"/>
        <v>-240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5240</v>
      </c>
      <c r="CE35" s="100">
        <f t="shared" si="31"/>
        <v>-240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5240</v>
      </c>
      <c r="K36" s="100">
        <f t="shared" si="11"/>
        <v>-240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4"/>
      <c r="T36" s="146"/>
      <c r="U36" s="146"/>
      <c r="V36" s="166"/>
      <c r="W36" s="167"/>
      <c r="X36" s="167"/>
      <c r="Y36" s="168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5240</v>
      </c>
      <c r="AI36" s="100">
        <f t="shared" si="19"/>
        <v>-240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5240</v>
      </c>
      <c r="BG36" s="100">
        <f t="shared" si="25"/>
        <v>-240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5240</v>
      </c>
      <c r="CE36" s="100">
        <f t="shared" si="31"/>
        <v>-240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5240</v>
      </c>
      <c r="K37" s="100">
        <f t="shared" si="11"/>
        <v>-240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4"/>
      <c r="T37" s="146"/>
      <c r="U37" s="146"/>
      <c r="V37" s="166"/>
      <c r="W37" s="167"/>
      <c r="X37" s="167"/>
      <c r="Y37" s="168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5240</v>
      </c>
      <c r="AI37" s="100">
        <f t="shared" si="19"/>
        <v>-240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5240</v>
      </c>
      <c r="BG37" s="100">
        <f t="shared" si="25"/>
        <v>-240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5240</v>
      </c>
      <c r="CE37" s="100">
        <f t="shared" si="31"/>
        <v>-240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5240</v>
      </c>
      <c r="K38" s="100">
        <f t="shared" si="11"/>
        <v>-240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4"/>
      <c r="T38" s="146"/>
      <c r="U38" s="146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5240</v>
      </c>
      <c r="AI38" s="100">
        <f t="shared" si="19"/>
        <v>-240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5240</v>
      </c>
      <c r="BG38" s="100">
        <f t="shared" si="25"/>
        <v>-240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5240</v>
      </c>
      <c r="CE38" s="100">
        <f t="shared" si="31"/>
        <v>-240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5240</v>
      </c>
      <c r="K39" s="100">
        <f t="shared" si="11"/>
        <v>-240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5240</v>
      </c>
      <c r="AI39" s="100">
        <f t="shared" si="19"/>
        <v>-240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5240</v>
      </c>
      <c r="BG39" s="100">
        <f t="shared" si="25"/>
        <v>-240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5240</v>
      </c>
      <c r="CE39" s="100">
        <f t="shared" si="31"/>
        <v>-240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5240</v>
      </c>
      <c r="K40" s="100">
        <f t="shared" si="11"/>
        <v>-240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5240</v>
      </c>
      <c r="AI40" s="100">
        <f t="shared" si="19"/>
        <v>-240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5240</v>
      </c>
      <c r="BG40" s="100">
        <f t="shared" si="25"/>
        <v>-240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5240</v>
      </c>
      <c r="CE40" s="100">
        <f t="shared" si="31"/>
        <v>-240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16.7</v>
      </c>
      <c r="F41" s="114">
        <f>SUM(F15:F40)</f>
        <v>3</v>
      </c>
      <c r="G41" s="115">
        <f>SUM(G15:G40)</f>
        <v>5240</v>
      </c>
      <c r="H41" s="116">
        <f>SUM(H15:H40)</f>
        <v>44.914285714285725</v>
      </c>
      <c r="I41" s="114">
        <f>IF(X4="",0,(SUM(I15:I40)-X4))</f>
        <v>17.299999999999997</v>
      </c>
      <c r="J41" s="115">
        <f>J40</f>
        <v>5240</v>
      </c>
      <c r="K41" s="115">
        <f>K40</f>
        <v>-240</v>
      </c>
      <c r="L41" s="114">
        <f>SUM(L15:L40)</f>
        <v>7214.4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0.6</v>
      </c>
      <c r="T41" s="111"/>
      <c r="U41" s="123">
        <f>SUM(U15:U40)</f>
        <v>0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4">
        <f>SUM(AC14:AC40)</f>
        <v>16.7</v>
      </c>
      <c r="AD41" s="114">
        <f>SUM(AD14:AD40)</f>
        <v>3</v>
      </c>
      <c r="AE41" s="115">
        <f>SUM(AE14:AE40)</f>
        <v>5240</v>
      </c>
      <c r="AF41" s="116">
        <f>SUM(AF14:AF40)</f>
        <v>44.914285714285725</v>
      </c>
      <c r="AG41" s="114">
        <f>SUM(AG14:AG40)</f>
        <v>17.299999999999997</v>
      </c>
      <c r="AH41" s="115">
        <f>AH40</f>
        <v>5240</v>
      </c>
      <c r="AI41" s="115">
        <f>AI40</f>
        <v>-240</v>
      </c>
      <c r="AJ41" s="114">
        <f>SUM(AJ14:AJ40)</f>
        <v>7214.4</v>
      </c>
      <c r="AK41" s="67" t="s">
        <v>0</v>
      </c>
      <c r="AL41" s="405" t="s">
        <v>0</v>
      </c>
      <c r="AM41" s="406"/>
      <c r="AN41" s="373"/>
      <c r="AO41" s="374"/>
      <c r="AP41" s="374"/>
      <c r="AQ41" s="114">
        <f>SUM(AQ14:AQ40)</f>
        <v>0.6</v>
      </c>
      <c r="AR41" s="67"/>
      <c r="AS41" s="125">
        <f>SUM(AS14:AS40)</f>
        <v>0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4">
        <f>SUM(BA14:BA40)</f>
        <v>16.7</v>
      </c>
      <c r="BB41" s="114">
        <f>SUM(BB14:BB40)</f>
        <v>3</v>
      </c>
      <c r="BC41" s="115">
        <f>SUM(BC14:BC40)</f>
        <v>5240</v>
      </c>
      <c r="BD41" s="116">
        <f>SUM(BD14:BD40)</f>
        <v>44.914285714285725</v>
      </c>
      <c r="BE41" s="114">
        <f>SUM(BE14:BE40)</f>
        <v>17.299999999999997</v>
      </c>
      <c r="BF41" s="115">
        <f>BF40</f>
        <v>5240</v>
      </c>
      <c r="BG41" s="115">
        <f>BG40</f>
        <v>-240</v>
      </c>
      <c r="BH41" s="114">
        <f>SUM(BH14:BH40)</f>
        <v>7214.4</v>
      </c>
      <c r="BI41" s="67" t="s">
        <v>0</v>
      </c>
      <c r="BJ41" s="405" t="s">
        <v>0</v>
      </c>
      <c r="BK41" s="406"/>
      <c r="BL41" s="373"/>
      <c r="BM41" s="374"/>
      <c r="BN41" s="374"/>
      <c r="BO41" s="114">
        <f>SUM(BO14:BO40)</f>
        <v>0.6</v>
      </c>
      <c r="BP41" s="114"/>
      <c r="BQ41" s="125">
        <f>SUM(BQ14:BQ40)</f>
        <v>0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4">
        <f>SUM(BY14:BY40)</f>
        <v>16.7</v>
      </c>
      <c r="BZ41" s="114">
        <f>SUM(BZ14:BZ40)</f>
        <v>3</v>
      </c>
      <c r="CA41" s="115">
        <f>SUM(CA14:CA40)</f>
        <v>5240</v>
      </c>
      <c r="CB41" s="116">
        <f>SUM(CB14:CB40)</f>
        <v>44.914285714285725</v>
      </c>
      <c r="CC41" s="114">
        <f>SUM(CC14:CC40)</f>
        <v>17.299999999999997</v>
      </c>
      <c r="CD41" s="115">
        <f>CD40</f>
        <v>5240</v>
      </c>
      <c r="CE41" s="115">
        <f>CE40</f>
        <v>-240</v>
      </c>
      <c r="CF41" s="114">
        <f>SUM(CF14:CF40)</f>
        <v>7214.4</v>
      </c>
      <c r="CG41" s="67" t="s">
        <v>0</v>
      </c>
      <c r="CH41" s="405" t="s">
        <v>0</v>
      </c>
      <c r="CI41" s="406"/>
      <c r="CJ41" s="373"/>
      <c r="CK41" s="374"/>
      <c r="CL41" s="374"/>
      <c r="CM41" s="114">
        <f>SUM(CM14:CM40)</f>
        <v>0.6</v>
      </c>
      <c r="CN41" s="114"/>
      <c r="CO41" s="125">
        <f>SUM(CO14:CO40)</f>
        <v>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7214.4</v>
      </c>
      <c r="E43" s="258" t="s">
        <v>58</v>
      </c>
      <c r="F43" s="258"/>
      <c r="G43" s="259"/>
      <c r="H43" s="78">
        <v>5290</v>
      </c>
      <c r="I43" s="79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7214.4</v>
      </c>
      <c r="AC43" s="258" t="s">
        <v>58</v>
      </c>
      <c r="AD43" s="258"/>
      <c r="AE43" s="259"/>
      <c r="AF43" s="159">
        <f>IF($H$43="","",$H$43)</f>
        <v>5290</v>
      </c>
      <c r="AG43" s="79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7214.4</v>
      </c>
      <c r="BA43" s="258" t="s">
        <v>58</v>
      </c>
      <c r="BB43" s="258"/>
      <c r="BC43" s="259"/>
      <c r="BD43" s="159">
        <f>IF($H$43="","",$H$43)</f>
        <v>5290</v>
      </c>
      <c r="BE43" s="79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7214.4</v>
      </c>
      <c r="BY43" s="258" t="s">
        <v>58</v>
      </c>
      <c r="BZ43" s="258"/>
      <c r="CA43" s="259"/>
      <c r="CB43" s="159">
        <f>IF($H$43="","",$H$43)</f>
        <v>5290</v>
      </c>
      <c r="CC43" s="79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0.72632512752273237</v>
      </c>
      <c r="E44" s="403" t="s">
        <v>54</v>
      </c>
      <c r="F44" s="403"/>
      <c r="G44" s="404"/>
      <c r="H44" s="92">
        <v>0</v>
      </c>
      <c r="I44" s="70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0.72632512752273237</v>
      </c>
      <c r="AC44" s="403" t="s">
        <v>54</v>
      </c>
      <c r="AD44" s="403"/>
      <c r="AE44" s="404"/>
      <c r="AF44" s="92">
        <f>IF($H$44="","",$H$44)</f>
        <v>0</v>
      </c>
      <c r="AG44" s="70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0.72632512752273237</v>
      </c>
      <c r="BA44" s="403" t="s">
        <v>54</v>
      </c>
      <c r="BB44" s="403"/>
      <c r="BC44" s="404"/>
      <c r="BD44" s="92">
        <f>IF($H$44="","",$H$44)</f>
        <v>0</v>
      </c>
      <c r="BE44" s="70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0.72632512752273237</v>
      </c>
      <c r="BY44" s="403" t="s">
        <v>54</v>
      </c>
      <c r="BZ44" s="403"/>
      <c r="CA44" s="404"/>
      <c r="CB44" s="92">
        <f>IF($H$44="","",$H$44)</f>
        <v>0</v>
      </c>
      <c r="CC44" s="70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5240</v>
      </c>
      <c r="E45" s="403" t="s">
        <v>55</v>
      </c>
      <c r="F45" s="403"/>
      <c r="G45" s="404"/>
      <c r="H45" s="92">
        <v>0</v>
      </c>
      <c r="I45" s="70">
        <v>3</v>
      </c>
      <c r="J45" s="253" t="s">
        <v>34</v>
      </c>
      <c r="K45" s="254"/>
      <c r="L45" s="96">
        <f>$CF$45</f>
        <v>0.6</v>
      </c>
      <c r="M45" s="272">
        <v>42174</v>
      </c>
      <c r="N45" s="273"/>
      <c r="O45" s="263" t="s">
        <v>89</v>
      </c>
      <c r="P45" s="264"/>
      <c r="Q45" s="251" t="s">
        <v>91</v>
      </c>
      <c r="R45" s="252"/>
      <c r="S45" s="251" t="s">
        <v>90</v>
      </c>
      <c r="T45" s="252"/>
      <c r="U45" s="251" t="s">
        <v>92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5240</v>
      </c>
      <c r="AC45" s="403" t="s">
        <v>55</v>
      </c>
      <c r="AD45" s="403"/>
      <c r="AE45" s="404"/>
      <c r="AF45" s="92">
        <f>IF($H$45="","",$H$45)</f>
        <v>0</v>
      </c>
      <c r="AG45" s="70">
        <v>3</v>
      </c>
      <c r="AH45" s="253" t="s">
        <v>34</v>
      </c>
      <c r="AI45" s="254"/>
      <c r="AJ45" s="96">
        <f>$CF$45</f>
        <v>0.6</v>
      </c>
      <c r="AK45" s="395">
        <f>IF($M$45="","",$M$45)</f>
        <v>42174</v>
      </c>
      <c r="AL45" s="396"/>
      <c r="AM45" s="381" t="str">
        <f>IF($O$45="","",$O$45)</f>
        <v>1230 AM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SR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5240</v>
      </c>
      <c r="BA45" s="403" t="s">
        <v>55</v>
      </c>
      <c r="BB45" s="403"/>
      <c r="BC45" s="404"/>
      <c r="BD45" s="92">
        <f>IF($H$45="","",$H$45)</f>
        <v>0</v>
      </c>
      <c r="BE45" s="70">
        <v>3</v>
      </c>
      <c r="BF45" s="253" t="s">
        <v>34</v>
      </c>
      <c r="BG45" s="254"/>
      <c r="BH45" s="96">
        <f>$CF$45</f>
        <v>0.6</v>
      </c>
      <c r="BI45" s="395">
        <f>IF($M$45="","",$M$45)</f>
        <v>42174</v>
      </c>
      <c r="BJ45" s="396"/>
      <c r="BK45" s="381" t="str">
        <f>IF($O$45="","",$O$45)</f>
        <v>1230 AM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SR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5240</v>
      </c>
      <c r="BY45" s="403" t="s">
        <v>55</v>
      </c>
      <c r="BZ45" s="403"/>
      <c r="CA45" s="404"/>
      <c r="CB45" s="92">
        <f>IF($H$45="","",$H$45)</f>
        <v>0</v>
      </c>
      <c r="CC45" s="70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5">
        <f>IF($M$45="","",$M$45)</f>
        <v>42174</v>
      </c>
      <c r="CH45" s="396"/>
      <c r="CI45" s="381" t="str">
        <f>IF($O$45="","",$O$45)</f>
        <v>1230 AM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SR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3"/>
      <c r="C46" s="154"/>
      <c r="D46" s="155"/>
      <c r="E46" s="403" t="s">
        <v>56</v>
      </c>
      <c r="F46" s="403"/>
      <c r="G46" s="404"/>
      <c r="H46" s="92">
        <f>IF(D45="","",((H43+H44+H45)-D45))</f>
        <v>50</v>
      </c>
      <c r="I46" s="70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50</v>
      </c>
      <c r="AG46" s="70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50</v>
      </c>
      <c r="BE46" s="70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50</v>
      </c>
      <c r="CC46" s="70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6"/>
      <c r="C47" s="157"/>
      <c r="D47" s="158"/>
      <c r="E47" s="172" t="s">
        <v>57</v>
      </c>
      <c r="F47" s="173"/>
      <c r="G47" s="174"/>
      <c r="H47" s="93">
        <f>IF(H46="","",(IF(H46&gt;0,(H46*M8)*(-1),ABS(H46*M8))))</f>
        <v>-4.71</v>
      </c>
      <c r="I47" s="71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3">
        <f>IF($H$47="","",$H$47)</f>
        <v>-4.71</v>
      </c>
      <c r="AG47" s="71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3">
        <f>IF($H$47="","",$H$47)</f>
        <v>-4.71</v>
      </c>
      <c r="BE47" s="71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3">
        <f>IF($H$47="","",$H$47)</f>
        <v>-4.71</v>
      </c>
      <c r="CC47" s="71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2015-06-23T17:40:42Z</dcterms:modified>
</cp:coreProperties>
</file>