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N25" i="51"/>
  <c r="N23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9" i="51"/>
  <c r="BF35" i="51"/>
  <c r="BF24" i="51"/>
  <c r="BF20" i="51" l="1"/>
  <c r="BF15" i="51"/>
  <c r="BF32" i="51"/>
  <c r="BF16" i="51"/>
  <c r="BF27" i="51"/>
  <c r="BF36" i="51"/>
  <c r="BF31" i="51"/>
  <c r="BF28" i="51"/>
  <c r="BF39" i="51"/>
  <c r="BF23" i="51"/>
  <c r="BF38" i="51"/>
  <c r="BF34" i="51"/>
  <c r="BF30" i="51"/>
  <c r="BF26" i="51"/>
  <c r="BF22" i="51"/>
  <c r="BF18" i="51"/>
  <c r="BC41" i="51"/>
  <c r="CA14" i="51" s="1"/>
  <c r="CD40" i="51" s="1"/>
  <c r="BF37" i="51"/>
  <c r="BF33" i="51"/>
  <c r="BF29" i="51"/>
  <c r="BF25" i="51"/>
  <c r="BF21" i="51"/>
  <c r="BF17" i="51"/>
  <c r="CR4" i="51"/>
  <c r="AG14" i="51"/>
  <c r="AG41" i="51" s="1"/>
  <c r="BE14" i="51" s="1"/>
  <c r="BE41" i="51" s="1"/>
  <c r="CC14" i="51" s="1"/>
  <c r="CC41" i="51" s="1"/>
  <c r="BT4" i="51"/>
  <c r="AV4" i="51"/>
  <c r="CD37" i="51"/>
  <c r="CD29" i="51"/>
  <c r="CD21" i="51"/>
  <c r="CA41" i="51"/>
  <c r="D45" i="51" s="1"/>
  <c r="CD35" i="51"/>
  <c r="CD27" i="51"/>
  <c r="CD19" i="51"/>
  <c r="CD38" i="51"/>
  <c r="CD30" i="51"/>
  <c r="CD22" i="51"/>
  <c r="CD36" i="51"/>
  <c r="CD28" i="51"/>
  <c r="CD2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24" i="51"/>
  <c r="CD32" i="51"/>
  <c r="CD18" i="51"/>
  <c r="CD26" i="51"/>
  <c r="CD34" i="51"/>
  <c r="CD15" i="51"/>
  <c r="CD23" i="51"/>
  <c r="CD31" i="51"/>
  <c r="CD39" i="51"/>
  <c r="CD17" i="51"/>
  <c r="CD25" i="51"/>
  <c r="CD33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<sst xmlns="http://schemas.openxmlformats.org/spreadsheetml/2006/main" count="346" uniqueCount="105">
  <si>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</si>
  <si>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</si>
  <si>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</si>
  <si>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</si>
  <si>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</si>
  <si>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</si>
  <si>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</si>
  <si>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</si>
  <si>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</si>
  <si>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</si>
  <si>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</si>
  <si>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</si>
  <si>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</si>
  <si>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</si>
  <si>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</si>
  <si>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</si>
  <si>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</si>
  <si>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</si>
  <si>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</si>
  <si>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</si>
  <si>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</si>
  <si>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</si>
  <si>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</si>
  <si>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</si>
  <si>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</si>
  <si>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</si>
  <si>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</si>
  <si>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</si>
  <si>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</si>
  <si>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</si>
  <si>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</si>
  <si>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</si>
  <si>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</si>
  <si>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</si>
  <si>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</si>
  <si>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</si>
  <si>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</si>
  <si>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</si>
  <si>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</si>
  <si>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</si>
  <si>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</si>
  <si>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</si>
  <si>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</si>
  <si>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</si>
  <si>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</si>
  <si>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</si>
  <si>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</si>
  <si>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</si>
  <si>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</si>
  <si>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</si>
  <si>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</si>
  <si>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</si>
  <si>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</si>
  <si>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</si>
  <si>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</si>
  <si>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</si>
  <si>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</si>
  <si>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</si>
  <si>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</si>
  <si>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</si>
  <si>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</si>
  <si>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</si>
  <si>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</si>
  <si>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</si>
  <si>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</si>
  <si>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</si>
  <si>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</si>
  <si>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</si>
  <si>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</si>
  <si>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</si>
  <si>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</si>
  <si>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</si>
  <si>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</si>
  <si>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</si>
  <si>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</si>
  <si>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</si>
  <si>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</si>
  <si>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PWN25029-H</t>
  </si>
  <si>
    <t>TG</t>
  </si>
  <si>
    <t>Work on S-6</t>
  </si>
  <si>
    <t>S5</t>
  </si>
  <si>
    <t>H</t>
  </si>
  <si>
    <t>ED</t>
  </si>
  <si>
    <t>2hrs wrkd on S-6</t>
  </si>
  <si>
    <t>2hrs maint wrkd on leak</t>
  </si>
  <si>
    <t>DM</t>
  </si>
  <si>
    <t>P8682</t>
  </si>
  <si>
    <t>Maint wrkd on oil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</si>
  <si>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, Fair</t>
    </r>
  </si>
  <si>
    <t>had to work on ST.8 unit</t>
  </si>
  <si>
    <t>Rejust ST.8, dwn @ start</t>
  </si>
  <si>
    <t xml:space="preserve">yes </t>
  </si>
  <si>
    <t>ok</t>
  </si>
  <si>
    <t>JC</t>
  </si>
  <si>
    <t>P8542</t>
  </si>
  <si>
    <t>DT</t>
  </si>
  <si>
    <t>Changed saw twice, chnge inst st.3</t>
  </si>
  <si>
    <t>BW</t>
  </si>
  <si>
    <t>Cold start</t>
  </si>
  <si>
    <t>Change st.8 inserts</t>
  </si>
  <si>
    <t>530 p</t>
  </si>
  <si>
    <r>
      <t xml:space="preserve">Q2, </t>
    </r>
    <r>
      <rPr>
        <sz val="9"/>
        <color indexed="8"/>
        <rFont val="Arial"/>
        <family val="2"/>
      </rPr>
      <t>change st8 insert</t>
    </r>
  </si>
  <si>
    <r>
      <t xml:space="preserve">I5, </t>
    </r>
    <r>
      <rPr>
        <sz val="9"/>
        <color indexed="8"/>
        <rFont val="Arial"/>
        <family val="2"/>
      </rPr>
      <t>st. 8, 10 &amp; 12 down at start</t>
    </r>
  </si>
  <si>
    <t>JOB OUT</t>
  </si>
  <si>
    <t>NO PARTS AT MACHINE-AW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</si>
</sst>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3" t="s">
        <v>26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3" t="s">
        <v>26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3" t="s">
        <v>26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3" t="s">
        <v>26</v>
      </c>
      <c r="BW1" s="234"/>
      <c r="BX1" s="234"/>
      <c r="BY1" s="234"/>
      <c r="BZ1" s="23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6"/>
      <c r="C2" s="237"/>
      <c r="D2" s="237"/>
      <c r="E2" s="237"/>
      <c r="F2" s="238"/>
      <c r="G2" s="49"/>
      <c r="H2" s="218" t="s">
        <v>22</v>
      </c>
      <c r="I2" s="219"/>
      <c r="J2" s="160" t="s">
        <v>80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6"/>
      <c r="AA2" s="237"/>
      <c r="AB2" s="237"/>
      <c r="AC2" s="237"/>
      <c r="AD2" s="238"/>
      <c r="AE2" s="49"/>
      <c r="AF2" s="218" t="s">
        <v>22</v>
      </c>
      <c r="AG2" s="219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6"/>
      <c r="AY2" s="237"/>
      <c r="AZ2" s="237"/>
      <c r="BA2" s="237"/>
      <c r="BB2" s="238"/>
      <c r="BC2" s="49"/>
      <c r="BD2" s="218" t="s">
        <v>22</v>
      </c>
      <c r="BE2" s="219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6"/>
      <c r="BW2" s="237"/>
      <c r="BX2" s="237"/>
      <c r="BY2" s="237"/>
      <c r="BZ2" s="238"/>
      <c r="CA2" s="49"/>
      <c r="CB2" s="218" t="s">
        <v>22</v>
      </c>
      <c r="CC2" s="219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25">
      <c r="B3" s="236"/>
      <c r="C3" s="237"/>
      <c r="D3" s="237"/>
      <c r="E3" s="237"/>
      <c r="F3" s="238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6"/>
      <c r="AA3" s="237"/>
      <c r="AB3" s="237"/>
      <c r="AC3" s="237"/>
      <c r="AD3" s="238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6"/>
      <c r="AY3" s="237"/>
      <c r="AZ3" s="237"/>
      <c r="BA3" s="237"/>
      <c r="BB3" s="238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6"/>
      <c r="BW3" s="237"/>
      <c r="BX3" s="237"/>
      <c r="BY3" s="237"/>
      <c r="BZ3" s="238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9"/>
      <c r="C4" s="240"/>
      <c r="D4" s="240"/>
      <c r="E4" s="240"/>
      <c r="F4" s="241"/>
      <c r="G4" s="24"/>
      <c r="H4" s="218" t="s">
        <v>20</v>
      </c>
      <c r="I4" s="230"/>
      <c r="J4" s="159" t="s">
        <v>81</v>
      </c>
      <c r="K4" s="4"/>
      <c r="L4" s="82" t="s">
        <v>27</v>
      </c>
      <c r="M4" s="50">
        <v>8.1</v>
      </c>
      <c r="N4" s="226" t="s">
        <v>14</v>
      </c>
      <c r="O4" s="227"/>
      <c r="P4" s="210">
        <f>IF(M6="","",(ROUNDUP((C10*M8/M4/M6),0)*M6))</f>
        <v>263</v>
      </c>
      <c r="Q4" s="211"/>
      <c r="R4" s="28"/>
      <c r="S4" s="23"/>
      <c r="T4" s="23"/>
      <c r="U4" s="306" t="s">
        <v>11</v>
      </c>
      <c r="V4" s="307"/>
      <c r="W4" s="307"/>
      <c r="X4" s="88">
        <f>IF(BZ41=0,"",BZ41)</f>
        <v>10</v>
      </c>
      <c r="Y4" s="29"/>
      <c r="Z4" s="239"/>
      <c r="AA4" s="240"/>
      <c r="AB4" s="240"/>
      <c r="AC4" s="240"/>
      <c r="AD4" s="241"/>
      <c r="AE4" s="24"/>
      <c r="AF4" s="218" t="s">
        <v>20</v>
      </c>
      <c r="AG4" s="230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26" t="s">
        <v>14</v>
      </c>
      <c r="AM4" s="227"/>
      <c r="AN4" s="210">
        <f>IF($P$4="","",$P$4)</f>
        <v>263</v>
      </c>
      <c r="AO4" s="211"/>
      <c r="AP4" s="28"/>
      <c r="AQ4" s="23"/>
      <c r="AR4" s="23"/>
      <c r="AS4" s="306" t="s">
        <v>11</v>
      </c>
      <c r="AT4" s="307"/>
      <c r="AU4" s="307"/>
      <c r="AV4" s="88">
        <f>IF($X$4="","",$X$4)</f>
        <v>10</v>
      </c>
      <c r="AW4" s="29"/>
      <c r="AX4" s="239"/>
      <c r="AY4" s="240"/>
      <c r="AZ4" s="240"/>
      <c r="BA4" s="240"/>
      <c r="BB4" s="241"/>
      <c r="BC4" s="24"/>
      <c r="BD4" s="218" t="s">
        <v>20</v>
      </c>
      <c r="BE4" s="230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26" t="s">
        <v>14</v>
      </c>
      <c r="BK4" s="227"/>
      <c r="BL4" s="210">
        <f>IF($P$4="","",$P$4)</f>
        <v>263</v>
      </c>
      <c r="BM4" s="211"/>
      <c r="BN4" s="28"/>
      <c r="BO4" s="23"/>
      <c r="BP4" s="23"/>
      <c r="BQ4" s="306" t="s">
        <v>11</v>
      </c>
      <c r="BR4" s="307"/>
      <c r="BS4" s="307"/>
      <c r="BT4" s="88">
        <f>IF($X$4="","",$X$4)</f>
        <v>10</v>
      </c>
      <c r="BU4" s="29"/>
      <c r="BV4" s="239"/>
      <c r="BW4" s="240"/>
      <c r="BX4" s="240"/>
      <c r="BY4" s="240"/>
      <c r="BZ4" s="241"/>
      <c r="CA4" s="24"/>
      <c r="CB4" s="218" t="s">
        <v>20</v>
      </c>
      <c r="CC4" s="230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26" t="s">
        <v>14</v>
      </c>
      <c r="CI4" s="227"/>
      <c r="CJ4" s="210">
        <f>IF($P$4="","",$P$4)</f>
        <v>263</v>
      </c>
      <c r="CK4" s="211"/>
      <c r="CL4" s="28"/>
      <c r="CM4" s="23"/>
      <c r="CN4" s="23"/>
      <c r="CO4" s="306" t="s">
        <v>11</v>
      </c>
      <c r="CP4" s="307"/>
      <c r="CQ4" s="307"/>
      <c r="CR4" s="88">
        <f>IF($X$4="","",$X$4)</f>
        <v>10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5" t="s">
        <v>77</v>
      </c>
      <c r="D6" s="246"/>
      <c r="E6" s="247"/>
      <c r="F6" s="4"/>
      <c r="G6" s="39"/>
      <c r="H6" s="231" t="s">
        <v>21</v>
      </c>
      <c r="I6" s="232"/>
      <c r="J6" s="130">
        <v>330</v>
      </c>
      <c r="K6" s="4"/>
      <c r="L6" s="83" t="s">
        <v>69</v>
      </c>
      <c r="M6" s="50">
        <v>1</v>
      </c>
      <c r="N6" s="228" t="s">
        <v>46</v>
      </c>
      <c r="O6" s="229"/>
      <c r="P6" s="210">
        <f>IF(M6="","",(ROUNDUP((K40*M8/M4/M6),0)*M6))</f>
        <v>-14</v>
      </c>
      <c r="Q6" s="211"/>
      <c r="R6" s="21"/>
      <c r="S6" s="7"/>
      <c r="T6" s="7"/>
      <c r="U6" s="306" t="s">
        <v>19</v>
      </c>
      <c r="V6" s="307"/>
      <c r="W6" s="307"/>
      <c r="X6" s="131">
        <f>IF(X4="","",(X2/X4))</f>
        <v>0.4</v>
      </c>
      <c r="Y6" s="29"/>
      <c r="Z6" s="78" t="s">
        <v>62</v>
      </c>
      <c r="AA6" s="308" t="str">
        <f>IF($C$6="","",$C$6)</f>
        <v>PWN25029-H</v>
      </c>
      <c r="AB6" s="309"/>
      <c r="AC6" s="310"/>
      <c r="AD6" s="4"/>
      <c r="AE6" s="39"/>
      <c r="AF6" s="231" t="s">
        <v>21</v>
      </c>
      <c r="AG6" s="232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28" t="s">
        <v>46</v>
      </c>
      <c r="AM6" s="229"/>
      <c r="AN6" s="210">
        <f>IF($P$6="","",$P$6)</f>
        <v>-14</v>
      </c>
      <c r="AO6" s="211"/>
      <c r="AP6" s="21"/>
      <c r="AQ6" s="7"/>
      <c r="AR6" s="7"/>
      <c r="AS6" s="306" t="s">
        <v>19</v>
      </c>
      <c r="AT6" s="307"/>
      <c r="AU6" s="307"/>
      <c r="AV6" s="89">
        <f>IF($X$6="","",$X$6)</f>
        <v>0.4</v>
      </c>
      <c r="AW6" s="29"/>
      <c r="AX6" s="78" t="s">
        <v>62</v>
      </c>
      <c r="AY6" s="308" t="str">
        <f>IF($C$6="","",$C$6)</f>
        <v>PWN25029-H</v>
      </c>
      <c r="AZ6" s="309"/>
      <c r="BA6" s="310"/>
      <c r="BB6" s="4"/>
      <c r="BC6" s="39"/>
      <c r="BD6" s="231" t="s">
        <v>21</v>
      </c>
      <c r="BE6" s="232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28" t="s">
        <v>46</v>
      </c>
      <c r="BK6" s="229"/>
      <c r="BL6" s="210">
        <f>IF($P$6="","",$P$6)</f>
        <v>-14</v>
      </c>
      <c r="BM6" s="211"/>
      <c r="BN6" s="21"/>
      <c r="BO6" s="7"/>
      <c r="BP6" s="7"/>
      <c r="BQ6" s="306" t="s">
        <v>19</v>
      </c>
      <c r="BR6" s="307"/>
      <c r="BS6" s="307"/>
      <c r="BT6" s="89">
        <f>IF($X$6="","",$X$6)</f>
        <v>0.4</v>
      </c>
      <c r="BU6" s="29"/>
      <c r="BV6" s="78" t="s">
        <v>62</v>
      </c>
      <c r="BW6" s="308" t="str">
        <f>IF($C$6="","",$C$6)</f>
        <v>PWN25029-H</v>
      </c>
      <c r="BX6" s="309"/>
      <c r="BY6" s="310"/>
      <c r="BZ6" s="4"/>
      <c r="CA6" s="39"/>
      <c r="CB6" s="231" t="s">
        <v>21</v>
      </c>
      <c r="CC6" s="232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28" t="s">
        <v>46</v>
      </c>
      <c r="CI6" s="229"/>
      <c r="CJ6" s="210">
        <f>IF($P$6="","",$P$6)</f>
        <v>-14</v>
      </c>
      <c r="CK6" s="211"/>
      <c r="CL6" s="21"/>
      <c r="CM6" s="7"/>
      <c r="CN6" s="7"/>
      <c r="CO6" s="306" t="s">
        <v>19</v>
      </c>
      <c r="CP6" s="307"/>
      <c r="CQ6" s="307"/>
      <c r="CR6" s="89">
        <f>IF($X$6="","",$X$6)</f>
        <v>0.4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6" t="s">
        <v>64</v>
      </c>
      <c r="C8" s="423">
        <v>362702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0">
        <f>IF(M8="","",M4/M8)</f>
        <v>114.40677966101694</v>
      </c>
      <c r="Q8" s="212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362702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0">
        <f>IF($P$8="","",$P$8)</f>
        <v>114.40677966101694</v>
      </c>
      <c r="AO8" s="212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362702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0">
        <f>IF($P$8="","",$P$8)</f>
        <v>114.40677966101694</v>
      </c>
      <c r="BM8" s="212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362702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0">
        <f>IF($P$8="","",$P$8)</f>
        <v>114.40677966101694</v>
      </c>
      <c r="CK8" s="212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7" t="s">
        <v>63</v>
      </c>
      <c r="C10" s="213">
        <v>30000</v>
      </c>
      <c r="D10" s="213"/>
      <c r="E10" s="214"/>
      <c r="F10" s="415"/>
      <c r="G10" s="416"/>
      <c r="H10" s="353" t="s">
        <v>49</v>
      </c>
      <c r="I10" s="354"/>
      <c r="J10" s="134"/>
      <c r="K10" s="73"/>
      <c r="L10" s="179" t="s">
        <v>41</v>
      </c>
      <c r="M10" s="180"/>
      <c r="N10" s="201" t="s">
        <v>76</v>
      </c>
      <c r="O10" s="202"/>
      <c r="P10" s="202"/>
      <c r="Q10" s="203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79" t="s">
        <v>41</v>
      </c>
      <c r="AK10" s="180"/>
      <c r="AL10" s="181" t="str">
        <f>IF($N$10="","",$N$10)</f>
        <v>A06021-0016</v>
      </c>
      <c r="AM10" s="182"/>
      <c r="AN10" s="182"/>
      <c r="AO10" s="183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79" t="s">
        <v>41</v>
      </c>
      <c r="BI10" s="180"/>
      <c r="BJ10" s="181" t="str">
        <f>IF($N$10="","",$N$10)</f>
        <v>A06021-0016</v>
      </c>
      <c r="BK10" s="182"/>
      <c r="BL10" s="182"/>
      <c r="BM10" s="183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79" t="s">
        <v>41</v>
      </c>
      <c r="CG10" s="180"/>
      <c r="CH10" s="181" t="str">
        <f>IF($N$10="","",$N$10)</f>
        <v>A06021-0016</v>
      </c>
      <c r="CI10" s="182"/>
      <c r="CJ10" s="182"/>
      <c r="CK10" s="183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77" t="s">
        <v>53</v>
      </c>
      <c r="I12" s="177" t="s">
        <v>5</v>
      </c>
      <c r="J12" s="177" t="s">
        <v>6</v>
      </c>
      <c r="K12" s="177" t="s">
        <v>15</v>
      </c>
      <c r="L12" s="177" t="s">
        <v>7</v>
      </c>
      <c r="M12" s="177" t="s">
        <v>8</v>
      </c>
      <c r="N12" s="220" t="s">
        <v>9</v>
      </c>
      <c r="O12" s="221"/>
      <c r="P12" s="197" t="s">
        <v>13</v>
      </c>
      <c r="Q12" s="198"/>
      <c r="R12" s="186"/>
      <c r="S12" s="186" t="s">
        <v>30</v>
      </c>
      <c r="T12" s="191" t="s">
        <v>31</v>
      </c>
      <c r="U12" s="198" t="s">
        <v>16</v>
      </c>
      <c r="V12" s="293" t="s">
        <v>18</v>
      </c>
      <c r="W12" s="294"/>
      <c r="X12" s="294"/>
      <c r="Y12" s="295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77" t="s">
        <v>53</v>
      </c>
      <c r="AG12" s="177" t="s">
        <v>5</v>
      </c>
      <c r="AH12" s="177" t="s">
        <v>6</v>
      </c>
      <c r="AI12" s="177" t="s">
        <v>15</v>
      </c>
      <c r="AJ12" s="177" t="s">
        <v>7</v>
      </c>
      <c r="AK12" s="177" t="s">
        <v>8</v>
      </c>
      <c r="AL12" s="220" t="s">
        <v>9</v>
      </c>
      <c r="AM12" s="221"/>
      <c r="AN12" s="197" t="s">
        <v>13</v>
      </c>
      <c r="AO12" s="198"/>
      <c r="AP12" s="186"/>
      <c r="AQ12" s="186" t="s">
        <v>30</v>
      </c>
      <c r="AR12" s="191" t="s">
        <v>31</v>
      </c>
      <c r="AS12" s="198" t="s">
        <v>16</v>
      </c>
      <c r="AT12" s="293" t="s">
        <v>18</v>
      </c>
      <c r="AU12" s="294"/>
      <c r="AV12" s="294"/>
      <c r="AW12" s="295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77" t="s">
        <v>35</v>
      </c>
      <c r="BE12" s="177" t="s">
        <v>5</v>
      </c>
      <c r="BF12" s="177" t="s">
        <v>6</v>
      </c>
      <c r="BG12" s="177" t="s">
        <v>15</v>
      </c>
      <c r="BH12" s="177" t="s">
        <v>7</v>
      </c>
      <c r="BI12" s="177" t="s">
        <v>8</v>
      </c>
      <c r="BJ12" s="220" t="s">
        <v>9</v>
      </c>
      <c r="BK12" s="221"/>
      <c r="BL12" s="197" t="s">
        <v>13</v>
      </c>
      <c r="BM12" s="198"/>
      <c r="BN12" s="186"/>
      <c r="BO12" s="186" t="s">
        <v>30</v>
      </c>
      <c r="BP12" s="191" t="s">
        <v>31</v>
      </c>
      <c r="BQ12" s="198" t="s">
        <v>16</v>
      </c>
      <c r="BR12" s="293" t="s">
        <v>18</v>
      </c>
      <c r="BS12" s="294"/>
      <c r="BT12" s="294"/>
      <c r="BU12" s="295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77" t="s">
        <v>35</v>
      </c>
      <c r="CC12" s="177" t="s">
        <v>5</v>
      </c>
      <c r="CD12" s="177" t="s">
        <v>6</v>
      </c>
      <c r="CE12" s="177" t="s">
        <v>15</v>
      </c>
      <c r="CF12" s="177" t="s">
        <v>7</v>
      </c>
      <c r="CG12" s="177" t="s">
        <v>8</v>
      </c>
      <c r="CH12" s="220" t="s">
        <v>9</v>
      </c>
      <c r="CI12" s="221"/>
      <c r="CJ12" s="197" t="s">
        <v>13</v>
      </c>
      <c r="CK12" s="198"/>
      <c r="CL12" s="186"/>
      <c r="CM12" s="186" t="s">
        <v>30</v>
      </c>
      <c r="CN12" s="191" t="s">
        <v>31</v>
      </c>
      <c r="CO12" s="198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5"/>
      <c r="C13" s="207"/>
      <c r="D13" s="209"/>
      <c r="E13" s="209"/>
      <c r="F13" s="207"/>
      <c r="G13" s="209"/>
      <c r="H13" s="178"/>
      <c r="I13" s="178"/>
      <c r="J13" s="178"/>
      <c r="K13" s="178"/>
      <c r="L13" s="178"/>
      <c r="M13" s="178"/>
      <c r="N13" s="222"/>
      <c r="O13" s="223"/>
      <c r="P13" s="199"/>
      <c r="Q13" s="200"/>
      <c r="R13" s="187"/>
      <c r="S13" s="187"/>
      <c r="T13" s="192"/>
      <c r="U13" s="200"/>
      <c r="V13" s="313"/>
      <c r="W13" s="314"/>
      <c r="X13" s="314"/>
      <c r="Y13" s="315"/>
      <c r="Z13" s="205"/>
      <c r="AA13" s="207"/>
      <c r="AB13" s="209"/>
      <c r="AC13" s="209"/>
      <c r="AD13" s="207"/>
      <c r="AE13" s="209"/>
      <c r="AF13" s="178"/>
      <c r="AG13" s="178"/>
      <c r="AH13" s="178"/>
      <c r="AI13" s="178"/>
      <c r="AJ13" s="178"/>
      <c r="AK13" s="178"/>
      <c r="AL13" s="222"/>
      <c r="AM13" s="223"/>
      <c r="AN13" s="199"/>
      <c r="AO13" s="200"/>
      <c r="AP13" s="187"/>
      <c r="AQ13" s="187"/>
      <c r="AR13" s="192"/>
      <c r="AS13" s="200"/>
      <c r="AT13" s="313"/>
      <c r="AU13" s="314"/>
      <c r="AV13" s="314"/>
      <c r="AW13" s="315"/>
      <c r="AX13" s="205"/>
      <c r="AY13" s="207"/>
      <c r="AZ13" s="209"/>
      <c r="BA13" s="209"/>
      <c r="BB13" s="207"/>
      <c r="BC13" s="209"/>
      <c r="BD13" s="178"/>
      <c r="BE13" s="178"/>
      <c r="BF13" s="178"/>
      <c r="BG13" s="178"/>
      <c r="BH13" s="178"/>
      <c r="BI13" s="178"/>
      <c r="BJ13" s="222"/>
      <c r="BK13" s="223"/>
      <c r="BL13" s="199"/>
      <c r="BM13" s="200"/>
      <c r="BN13" s="187"/>
      <c r="BO13" s="187"/>
      <c r="BP13" s="192"/>
      <c r="BQ13" s="200"/>
      <c r="BR13" s="313"/>
      <c r="BS13" s="314"/>
      <c r="BT13" s="314"/>
      <c r="BU13" s="315"/>
      <c r="BV13" s="205"/>
      <c r="BW13" s="207"/>
      <c r="BX13" s="209"/>
      <c r="BY13" s="209"/>
      <c r="BZ13" s="207"/>
      <c r="CA13" s="209"/>
      <c r="CB13" s="178"/>
      <c r="CC13" s="178"/>
      <c r="CD13" s="178"/>
      <c r="CE13" s="178"/>
      <c r="CF13" s="178"/>
      <c r="CG13" s="178"/>
      <c r="CH13" s="222"/>
      <c r="CI13" s="223"/>
      <c r="CJ13" s="199"/>
      <c r="CK13" s="200"/>
      <c r="CL13" s="187"/>
      <c r="CM13" s="187"/>
      <c r="CN13" s="192"/>
      <c r="CO13" s="200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2" t="s">
        <v>73</v>
      </c>
      <c r="E14" s="173"/>
      <c r="F14" s="174"/>
      <c r="G14" s="110"/>
      <c r="H14" s="110"/>
      <c r="I14" s="110" t="s">
        <v>0</v>
      </c>
      <c r="J14" s="65">
        <v>0</v>
      </c>
      <c r="K14" s="65">
        <f>C$10</f>
        <v>30000</v>
      </c>
      <c r="L14" s="110" t="s">
        <v>0</v>
      </c>
      <c r="M14" s="110" t="str">
        <f>I14</f>
        <v xml:space="preserve"> </v>
      </c>
      <c r="N14" s="224" t="s">
        <v>0</v>
      </c>
      <c r="O14" s="190"/>
      <c r="P14" s="188"/>
      <c r="Q14" s="189"/>
      <c r="R14" s="190"/>
      <c r="S14" s="112"/>
      <c r="T14" s="113"/>
      <c r="U14" s="113"/>
      <c r="V14" s="172"/>
      <c r="W14" s="173"/>
      <c r="X14" s="173"/>
      <c r="Y14" s="225"/>
      <c r="Z14" s="318" t="s">
        <v>52</v>
      </c>
      <c r="AA14" s="319"/>
      <c r="AB14" s="320"/>
      <c r="AC14" s="118">
        <f>E41</f>
        <v>96.999999999999972</v>
      </c>
      <c r="AD14" s="118">
        <f t="shared" ref="AD14:AI14" si="0">F41</f>
        <v>10</v>
      </c>
      <c r="AE14" s="119">
        <f t="shared" si="0"/>
        <v>31515</v>
      </c>
      <c r="AF14" s="120">
        <f>H41</f>
        <v>275.4644444444445</v>
      </c>
      <c r="AG14" s="118">
        <f t="shared" si="0"/>
        <v>110.79999999999997</v>
      </c>
      <c r="AH14" s="119">
        <f t="shared" si="0"/>
        <v>31515</v>
      </c>
      <c r="AI14" s="119">
        <f t="shared" si="0"/>
        <v>-1515</v>
      </c>
      <c r="AJ14" s="121">
        <f>L41</f>
        <v>32010</v>
      </c>
      <c r="AK14" s="64"/>
      <c r="AL14" s="357"/>
      <c r="AM14" s="358"/>
      <c r="AN14" s="359"/>
      <c r="AO14" s="360"/>
      <c r="AP14" s="361"/>
      <c r="AQ14" s="124">
        <f>S41</f>
        <v>13.799999999999999</v>
      </c>
      <c r="AR14" s="63"/>
      <c r="AS14" s="121">
        <f>U41</f>
        <v>90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96.999999999999972</v>
      </c>
      <c r="BB14" s="118">
        <f t="shared" ref="BB14" si="1">AD41</f>
        <v>10</v>
      </c>
      <c r="BC14" s="119">
        <f t="shared" ref="BC14" si="2">AE41</f>
        <v>31515</v>
      </c>
      <c r="BD14" s="120">
        <f>AF41</f>
        <v>275.4644444444445</v>
      </c>
      <c r="BE14" s="118">
        <f t="shared" ref="BE14" si="3">AG41</f>
        <v>110.79999999999997</v>
      </c>
      <c r="BF14" s="119">
        <f t="shared" ref="BF14" si="4">AH41</f>
        <v>31515</v>
      </c>
      <c r="BG14" s="119">
        <f t="shared" ref="BG14" si="5">AI41</f>
        <v>-1515</v>
      </c>
      <c r="BH14" s="121">
        <f>AJ41</f>
        <v>32010</v>
      </c>
      <c r="BI14" s="64"/>
      <c r="BJ14" s="357"/>
      <c r="BK14" s="358"/>
      <c r="BL14" s="359"/>
      <c r="BM14" s="360"/>
      <c r="BN14" s="361"/>
      <c r="BO14" s="124">
        <f>AQ41</f>
        <v>13.799999999999999</v>
      </c>
      <c r="BP14" s="63"/>
      <c r="BQ14" s="121">
        <f>AS41</f>
        <v>90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96.999999999999972</v>
      </c>
      <c r="BZ14" s="118">
        <f t="shared" ref="BZ14" si="6">BB41</f>
        <v>10</v>
      </c>
      <c r="CA14" s="119">
        <f t="shared" ref="CA14" si="7">BC41</f>
        <v>31515</v>
      </c>
      <c r="CB14" s="120">
        <f>BD41</f>
        <v>275.4644444444445</v>
      </c>
      <c r="CC14" s="118">
        <f t="shared" ref="CC14" si="8">BE41</f>
        <v>110.79999999999997</v>
      </c>
      <c r="CD14" s="119">
        <f t="shared" ref="CD14" si="9">BF41</f>
        <v>31515</v>
      </c>
      <c r="CE14" s="119">
        <f t="shared" ref="CE14" si="10">BG41</f>
        <v>-1515</v>
      </c>
      <c r="CF14" s="121">
        <f>BH41</f>
        <v>32010</v>
      </c>
      <c r="CG14" s="64"/>
      <c r="CH14" s="357"/>
      <c r="CI14" s="358"/>
      <c r="CJ14" s="359"/>
      <c r="CK14" s="360"/>
      <c r="CL14" s="361"/>
      <c r="CM14" s="124">
        <f>BO41</f>
        <v>13.799999999999999</v>
      </c>
      <c r="CN14" s="63"/>
      <c r="CO14" s="121">
        <f>BQ41</f>
        <v>90</v>
      </c>
      <c r="CP14" s="362" t="s">
        <v>45</v>
      </c>
      <c r="CQ14" s="363"/>
      <c r="CR14" s="363"/>
      <c r="CS14" s="364"/>
    </row>
    <row r="15" spans="2:97" ht="15" customHeight="1" x14ac:dyDescent="0.2">
      <c r="B15" s="137">
        <v>42068</v>
      </c>
      <c r="C15" s="161" t="s">
        <v>78</v>
      </c>
      <c r="D15" s="138">
        <v>28140</v>
      </c>
      <c r="E15" s="138">
        <v>0</v>
      </c>
      <c r="F15" s="141">
        <v>4.4000000000000004</v>
      </c>
      <c r="G15" s="142">
        <v>0</v>
      </c>
      <c r="H15" s="98"/>
      <c r="I15" s="99">
        <f>IF(G15="","",(SUM(E15+F15+S15)))</f>
        <v>4.4000000000000004</v>
      </c>
      <c r="J15" s="100">
        <f>SUM(G$14:G15)</f>
        <v>0</v>
      </c>
      <c r="K15" s="100">
        <f t="shared" ref="K15:K40" si="11">C$10-J15</f>
        <v>30000</v>
      </c>
      <c r="L15" s="101">
        <f>IF(G15="",0,$J$6*(I15-F15-S15))</f>
        <v>0</v>
      </c>
      <c r="M15" s="102">
        <f>G15</f>
        <v>0</v>
      </c>
      <c r="N15" s="175" t="str">
        <f>IF(L15=0,"",(M15/L15))</f>
        <v/>
      </c>
      <c r="O15" s="176"/>
      <c r="P15" s="163"/>
      <c r="Q15" s="164"/>
      <c r="R15" s="165"/>
      <c r="S15" s="144">
        <v>0</v>
      </c>
      <c r="T15" s="146">
        <v>0</v>
      </c>
      <c r="U15" s="146">
        <v>0</v>
      </c>
      <c r="V15" s="166" t="s">
        <v>79</v>
      </c>
      <c r="W15" s="167"/>
      <c r="X15" s="167"/>
      <c r="Y15" s="168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31515</v>
      </c>
      <c r="AI15" s="100">
        <f>C$10-AH15</f>
        <v>-1515</v>
      </c>
      <c r="AJ15" s="101">
        <f>IF(AE15="",0,$J$6*(AG15-AD15-AQ15))</f>
        <v>0</v>
      </c>
      <c r="AK15" s="102">
        <f>AE15</f>
        <v>0</v>
      </c>
      <c r="AL15" s="175" t="str">
        <f>IF(AJ15=0,"",(AK15/AJ15))</f>
        <v/>
      </c>
      <c r="AM15" s="176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31515</v>
      </c>
      <c r="BG15" s="100">
        <f>$C$10-BF15</f>
        <v>-1515</v>
      </c>
      <c r="BH15" s="101">
        <f>IF(BC15="",0,$J$6*(BE15-BB15-BO15))</f>
        <v>0</v>
      </c>
      <c r="BI15" s="102">
        <f>BC15</f>
        <v>0</v>
      </c>
      <c r="BJ15" s="175" t="str">
        <f>IF(BH15=0,"",(BI15/BH15))</f>
        <v/>
      </c>
      <c r="BK15" s="176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31515</v>
      </c>
      <c r="CE15" s="100">
        <f>$C$10-CD15</f>
        <v>-1515</v>
      </c>
      <c r="CF15" s="101">
        <f>IF(CA15="",0,$J$6*(CC15-BZ15-CM15))</f>
        <v>0</v>
      </c>
      <c r="CG15" s="102">
        <f>CA15</f>
        <v>0</v>
      </c>
      <c r="CH15" s="175" t="str">
        <f>IF(CF15=0,"",(CG15/CF15))</f>
        <v/>
      </c>
      <c r="CI15" s="176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7">
        <v>42068</v>
      </c>
      <c r="C16" s="161" t="s">
        <v>82</v>
      </c>
      <c r="D16" s="138">
        <v>27825</v>
      </c>
      <c r="E16" s="138">
        <v>0</v>
      </c>
      <c r="F16" s="140">
        <v>3.6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5.6</v>
      </c>
      <c r="J16" s="100">
        <f>SUM(G$14:G16)</f>
        <v>0</v>
      </c>
      <c r="K16" s="100">
        <f>C$10-J16</f>
        <v>30000</v>
      </c>
      <c r="L16" s="101">
        <f t="shared" ref="L16:L40" si="14">IF(G16="",0,$J$6*(I16-F16-S16))</f>
        <v>-1.4654943925052066E-13</v>
      </c>
      <c r="M16" s="102">
        <f t="shared" ref="M16:M40" si="15">G16</f>
        <v>0</v>
      </c>
      <c r="N16" s="175">
        <f t="shared" ref="N16:N40" si="16">IF(L16=0,"",(M16/L16))</f>
        <v>0</v>
      </c>
      <c r="O16" s="176"/>
      <c r="P16" s="163"/>
      <c r="Q16" s="164"/>
      <c r="R16" s="165"/>
      <c r="S16" s="144">
        <v>2</v>
      </c>
      <c r="T16" s="146">
        <v>4</v>
      </c>
      <c r="U16" s="146">
        <v>0</v>
      </c>
      <c r="V16" s="166" t="s">
        <v>83</v>
      </c>
      <c r="W16" s="167"/>
      <c r="X16" s="167"/>
      <c r="Y16" s="168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31515</v>
      </c>
      <c r="AI16" s="100">
        <f t="shared" ref="AI16:AI40" si="19">C$10-AH16</f>
        <v>-1515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5" t="str">
        <f t="shared" ref="AL16:AL40" si="22">IF(AJ16=0,"",(AK16/AJ16))</f>
        <v/>
      </c>
      <c r="AM16" s="176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31515</v>
      </c>
      <c r="BG16" s="100">
        <f t="shared" ref="BG16:BG40" si="25">$C$10-BF16</f>
        <v>-1515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5" t="str">
        <f t="shared" ref="BJ16:BJ40" si="28">IF(BH16=0,"",(BI16/BH16))</f>
        <v/>
      </c>
      <c r="BK16" s="176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31515</v>
      </c>
      <c r="CE16" s="100">
        <f t="shared" ref="CE16:CE40" si="31">$C$10-CD16</f>
        <v>-1515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5" t="str">
        <f t="shared" ref="CH16:CH40" si="34">IF(CF16=0,"",(CG16/CF16))</f>
        <v/>
      </c>
      <c r="CI16" s="176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7">
        <v>42068</v>
      </c>
      <c r="C17" s="161" t="s">
        <v>82</v>
      </c>
      <c r="D17" s="138">
        <v>27825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2</v>
      </c>
      <c r="J17" s="100">
        <f>SUM(G$14:G17)</f>
        <v>0</v>
      </c>
      <c r="K17" s="100">
        <f t="shared" si="11"/>
        <v>30000</v>
      </c>
      <c r="L17" s="101">
        <f t="shared" si="14"/>
        <v>0</v>
      </c>
      <c r="M17" s="102">
        <f t="shared" si="15"/>
        <v>0</v>
      </c>
      <c r="N17" s="175" t="str">
        <f t="shared" si="16"/>
        <v/>
      </c>
      <c r="O17" s="176"/>
      <c r="P17" s="163"/>
      <c r="Q17" s="164"/>
      <c r="R17" s="165"/>
      <c r="S17" s="144">
        <v>2</v>
      </c>
      <c r="T17" s="146">
        <v>1</v>
      </c>
      <c r="U17" s="146">
        <v>0</v>
      </c>
      <c r="V17" s="166" t="s">
        <v>84</v>
      </c>
      <c r="W17" s="167"/>
      <c r="X17" s="167"/>
      <c r="Y17" s="168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31515</v>
      </c>
      <c r="AI17" s="100">
        <f t="shared" si="19"/>
        <v>-1515</v>
      </c>
      <c r="AJ17" s="101">
        <f t="shared" si="20"/>
        <v>0</v>
      </c>
      <c r="AK17" s="102">
        <f t="shared" si="21"/>
        <v>0</v>
      </c>
      <c r="AL17" s="175" t="str">
        <f t="shared" si="22"/>
        <v/>
      </c>
      <c r="AM17" s="176"/>
      <c r="AN17" s="242"/>
      <c r="AO17" s="243"/>
      <c r="AP17" s="244"/>
      <c r="AQ17" s="3"/>
      <c r="AR17" s="10"/>
      <c r="AS17" s="10"/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31515</v>
      </c>
      <c r="BG17" s="100">
        <f t="shared" si="25"/>
        <v>-1515</v>
      </c>
      <c r="BH17" s="101">
        <f t="shared" si="26"/>
        <v>0</v>
      </c>
      <c r="BI17" s="102">
        <f t="shared" si="27"/>
        <v>0</v>
      </c>
      <c r="BJ17" s="175" t="str">
        <f t="shared" si="28"/>
        <v/>
      </c>
      <c r="BK17" s="176"/>
      <c r="BL17" s="242"/>
      <c r="BM17" s="243"/>
      <c r="BN17" s="244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31515</v>
      </c>
      <c r="CE17" s="100">
        <f t="shared" si="31"/>
        <v>-1515</v>
      </c>
      <c r="CF17" s="101">
        <f t="shared" si="32"/>
        <v>0</v>
      </c>
      <c r="CG17" s="102">
        <f t="shared" si="33"/>
        <v>0</v>
      </c>
      <c r="CH17" s="175" t="str">
        <f t="shared" si="34"/>
        <v/>
      </c>
      <c r="CI17" s="176"/>
      <c r="CJ17" s="242"/>
      <c r="CK17" s="243"/>
      <c r="CL17" s="244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">
      <c r="B18" s="137">
        <v>42068</v>
      </c>
      <c r="C18" s="161" t="s">
        <v>85</v>
      </c>
      <c r="D18" s="138">
        <v>227993</v>
      </c>
      <c r="E18" s="138">
        <v>1.5</v>
      </c>
      <c r="F18" s="140">
        <v>2</v>
      </c>
      <c r="G18" s="142">
        <v>580</v>
      </c>
      <c r="H18" s="98">
        <f t="shared" si="12"/>
        <v>5.0696296296296302</v>
      </c>
      <c r="I18" s="99">
        <f t="shared" si="13"/>
        <v>4</v>
      </c>
      <c r="J18" s="100">
        <f>SUM(G$14:G18)</f>
        <v>580</v>
      </c>
      <c r="K18" s="100">
        <f t="shared" si="11"/>
        <v>29420</v>
      </c>
      <c r="L18" s="101">
        <f t="shared" si="14"/>
        <v>495</v>
      </c>
      <c r="M18" s="102">
        <f t="shared" si="15"/>
        <v>580</v>
      </c>
      <c r="N18" s="175">
        <f t="shared" si="16"/>
        <v>1.1717171717171717</v>
      </c>
      <c r="O18" s="176"/>
      <c r="P18" s="163" t="s">
        <v>86</v>
      </c>
      <c r="Q18" s="164"/>
      <c r="R18" s="165"/>
      <c r="S18" s="144">
        <v>0.5</v>
      </c>
      <c r="T18" s="146">
        <v>1</v>
      </c>
      <c r="U18" s="146">
        <v>0</v>
      </c>
      <c r="V18" s="166" t="s">
        <v>87</v>
      </c>
      <c r="W18" s="167"/>
      <c r="X18" s="167"/>
      <c r="Y18" s="168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31515</v>
      </c>
      <c r="AI18" s="100">
        <f t="shared" si="19"/>
        <v>-1515</v>
      </c>
      <c r="AJ18" s="101">
        <f t="shared" si="20"/>
        <v>0</v>
      </c>
      <c r="AK18" s="102">
        <f t="shared" si="21"/>
        <v>0</v>
      </c>
      <c r="AL18" s="175" t="str">
        <f t="shared" si="22"/>
        <v/>
      </c>
      <c r="AM18" s="176"/>
      <c r="AN18" s="242"/>
      <c r="AO18" s="243"/>
      <c r="AP18" s="244"/>
      <c r="AQ18" s="3"/>
      <c r="AR18" s="10"/>
      <c r="AS18" s="10"/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31515</v>
      </c>
      <c r="BG18" s="100">
        <f t="shared" si="25"/>
        <v>-1515</v>
      </c>
      <c r="BH18" s="101">
        <f t="shared" si="26"/>
        <v>0</v>
      </c>
      <c r="BI18" s="102">
        <f t="shared" si="27"/>
        <v>0</v>
      </c>
      <c r="BJ18" s="175" t="str">
        <f t="shared" si="28"/>
        <v/>
      </c>
      <c r="BK18" s="176"/>
      <c r="BL18" s="242"/>
      <c r="BM18" s="243"/>
      <c r="BN18" s="244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31515</v>
      </c>
      <c r="CE18" s="100">
        <f t="shared" si="31"/>
        <v>-1515</v>
      </c>
      <c r="CF18" s="101">
        <f t="shared" si="32"/>
        <v>0</v>
      </c>
      <c r="CG18" s="102">
        <f t="shared" si="33"/>
        <v>0</v>
      </c>
      <c r="CH18" s="175" t="str">
        <f t="shared" si="34"/>
        <v/>
      </c>
      <c r="CI18" s="176"/>
      <c r="CJ18" s="242"/>
      <c r="CK18" s="243"/>
      <c r="CL18" s="244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">
      <c r="B19" s="137">
        <v>42068</v>
      </c>
      <c r="C19" s="162" t="s">
        <v>85</v>
      </c>
      <c r="D19" s="138">
        <v>227993</v>
      </c>
      <c r="E19" s="138">
        <v>0</v>
      </c>
      <c r="F19" s="140">
        <v>0</v>
      </c>
      <c r="G19" s="142">
        <v>0</v>
      </c>
      <c r="H19" s="98">
        <f t="shared" si="12"/>
        <v>0</v>
      </c>
      <c r="I19" s="99">
        <f t="shared" si="13"/>
        <v>1</v>
      </c>
      <c r="J19" s="100">
        <f>SUM(G$14:G19)</f>
        <v>580</v>
      </c>
      <c r="K19" s="100">
        <f t="shared" si="11"/>
        <v>29420</v>
      </c>
      <c r="L19" s="101">
        <f t="shared" si="14"/>
        <v>0</v>
      </c>
      <c r="M19" s="102">
        <f t="shared" si="15"/>
        <v>0</v>
      </c>
      <c r="N19" s="175" t="str">
        <f t="shared" si="16"/>
        <v/>
      </c>
      <c r="O19" s="176"/>
      <c r="P19" s="163"/>
      <c r="Q19" s="164"/>
      <c r="R19" s="165"/>
      <c r="S19" s="144">
        <v>1</v>
      </c>
      <c r="T19" s="146">
        <v>3</v>
      </c>
      <c r="U19" s="146">
        <v>50</v>
      </c>
      <c r="V19" s="166" t="s">
        <v>88</v>
      </c>
      <c r="W19" s="167"/>
      <c r="X19" s="167"/>
      <c r="Y19" s="168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31515</v>
      </c>
      <c r="AI19" s="100">
        <f t="shared" si="19"/>
        <v>-1515</v>
      </c>
      <c r="AJ19" s="101">
        <f t="shared" si="20"/>
        <v>0</v>
      </c>
      <c r="AK19" s="102">
        <f t="shared" si="21"/>
        <v>0</v>
      </c>
      <c r="AL19" s="175" t="str">
        <f t="shared" si="22"/>
        <v/>
      </c>
      <c r="AM19" s="176"/>
      <c r="AN19" s="242"/>
      <c r="AO19" s="243"/>
      <c r="AP19" s="244"/>
      <c r="AQ19" s="3"/>
      <c r="AR19" s="10"/>
      <c r="AS19" s="10"/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31515</v>
      </c>
      <c r="BG19" s="100">
        <f t="shared" si="25"/>
        <v>-1515</v>
      </c>
      <c r="BH19" s="101">
        <f t="shared" si="26"/>
        <v>0</v>
      </c>
      <c r="BI19" s="102">
        <f t="shared" si="27"/>
        <v>0</v>
      </c>
      <c r="BJ19" s="175" t="str">
        <f t="shared" si="28"/>
        <v/>
      </c>
      <c r="BK19" s="176"/>
      <c r="BL19" s="242"/>
      <c r="BM19" s="243"/>
      <c r="BN19" s="244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31515</v>
      </c>
      <c r="CE19" s="100">
        <f t="shared" si="31"/>
        <v>-1515</v>
      </c>
      <c r="CF19" s="101">
        <f t="shared" si="32"/>
        <v>0</v>
      </c>
      <c r="CG19" s="102">
        <f t="shared" si="33"/>
        <v>0</v>
      </c>
      <c r="CH19" s="175" t="str">
        <f t="shared" si="34"/>
        <v/>
      </c>
      <c r="CI19" s="176"/>
      <c r="CJ19" s="242"/>
      <c r="CK19" s="243"/>
      <c r="CL19" s="244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">
      <c r="B20" s="137">
        <v>42068</v>
      </c>
      <c r="C20" s="162" t="s">
        <v>85</v>
      </c>
      <c r="D20" s="138">
        <v>227993</v>
      </c>
      <c r="E20" s="138">
        <v>0</v>
      </c>
      <c r="F20" s="140">
        <v>0</v>
      </c>
      <c r="G20" s="142">
        <v>0</v>
      </c>
      <c r="H20" s="98">
        <f t="shared" si="12"/>
        <v>0</v>
      </c>
      <c r="I20" s="99">
        <f t="shared" si="13"/>
        <v>2.6</v>
      </c>
      <c r="J20" s="100">
        <f>SUM(G$14:G20)</f>
        <v>580</v>
      </c>
      <c r="K20" s="100">
        <f t="shared" si="11"/>
        <v>29420</v>
      </c>
      <c r="L20" s="101">
        <f t="shared" si="14"/>
        <v>0</v>
      </c>
      <c r="M20" s="102">
        <f t="shared" si="15"/>
        <v>0</v>
      </c>
      <c r="N20" s="175" t="str">
        <f t="shared" si="16"/>
        <v/>
      </c>
      <c r="O20" s="176"/>
      <c r="P20" s="163"/>
      <c r="Q20" s="164"/>
      <c r="R20" s="165"/>
      <c r="S20" s="144">
        <v>2.6</v>
      </c>
      <c r="T20" s="146">
        <v>4</v>
      </c>
      <c r="U20" s="146">
        <v>0</v>
      </c>
      <c r="V20" s="166" t="s">
        <v>89</v>
      </c>
      <c r="W20" s="167"/>
      <c r="X20" s="167"/>
      <c r="Y20" s="16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31515</v>
      </c>
      <c r="AI20" s="100">
        <f t="shared" si="19"/>
        <v>-1515</v>
      </c>
      <c r="AJ20" s="101">
        <f t="shared" si="20"/>
        <v>0</v>
      </c>
      <c r="AK20" s="102">
        <f t="shared" si="21"/>
        <v>0</v>
      </c>
      <c r="AL20" s="175" t="str">
        <f t="shared" si="22"/>
        <v/>
      </c>
      <c r="AM20" s="176"/>
      <c r="AN20" s="242"/>
      <c r="AO20" s="243"/>
      <c r="AP20" s="244"/>
      <c r="AQ20" s="3"/>
      <c r="AR20" s="10"/>
      <c r="AS20" s="10"/>
      <c r="AT20" s="215"/>
      <c r="AU20" s="216"/>
      <c r="AV20" s="216"/>
      <c r="AW20" s="21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31515</v>
      </c>
      <c r="BG20" s="100">
        <f t="shared" si="25"/>
        <v>-1515</v>
      </c>
      <c r="BH20" s="101">
        <f t="shared" si="26"/>
        <v>0</v>
      </c>
      <c r="BI20" s="102">
        <f t="shared" si="27"/>
        <v>0</v>
      </c>
      <c r="BJ20" s="175" t="str">
        <f t="shared" si="28"/>
        <v/>
      </c>
      <c r="BK20" s="176"/>
      <c r="BL20" s="242"/>
      <c r="BM20" s="243"/>
      <c r="BN20" s="244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31515</v>
      </c>
      <c r="CE20" s="100">
        <f t="shared" si="31"/>
        <v>-1515</v>
      </c>
      <c r="CF20" s="101">
        <f t="shared" si="32"/>
        <v>0</v>
      </c>
      <c r="CG20" s="102">
        <f t="shared" si="33"/>
        <v>0</v>
      </c>
      <c r="CH20" s="175" t="str">
        <f t="shared" si="34"/>
        <v/>
      </c>
      <c r="CI20" s="176"/>
      <c r="CJ20" s="242"/>
      <c r="CK20" s="243"/>
      <c r="CL20" s="244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">
      <c r="B21" s="137">
        <v>42069</v>
      </c>
      <c r="C21" s="162" t="s">
        <v>78</v>
      </c>
      <c r="D21" s="138">
        <v>28140</v>
      </c>
      <c r="E21" s="138">
        <v>6.5</v>
      </c>
      <c r="F21" s="138">
        <v>0</v>
      </c>
      <c r="G21" s="142">
        <v>2145</v>
      </c>
      <c r="H21" s="98">
        <f t="shared" si="12"/>
        <v>18.748888888888889</v>
      </c>
      <c r="I21" s="99">
        <f t="shared" si="13"/>
        <v>7.6</v>
      </c>
      <c r="J21" s="100">
        <f>SUM(G$14:G21)</f>
        <v>2725</v>
      </c>
      <c r="K21" s="100">
        <f t="shared" si="11"/>
        <v>27275</v>
      </c>
      <c r="L21" s="101">
        <f t="shared" si="14"/>
        <v>2145</v>
      </c>
      <c r="M21" s="102">
        <f t="shared" si="15"/>
        <v>2145</v>
      </c>
      <c r="N21" s="175">
        <f t="shared" si="16"/>
        <v>1</v>
      </c>
      <c r="O21" s="176"/>
      <c r="P21" s="163"/>
      <c r="Q21" s="164"/>
      <c r="R21" s="165"/>
      <c r="S21" s="144">
        <v>1.1000000000000001</v>
      </c>
      <c r="T21" s="146">
        <v>2</v>
      </c>
      <c r="U21" s="146">
        <v>0</v>
      </c>
      <c r="V21" s="166" t="s">
        <v>90</v>
      </c>
      <c r="W21" s="167"/>
      <c r="X21" s="167"/>
      <c r="Y21" s="16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31515</v>
      </c>
      <c r="AI21" s="100">
        <f t="shared" si="19"/>
        <v>-1515</v>
      </c>
      <c r="AJ21" s="101">
        <f t="shared" si="20"/>
        <v>0</v>
      </c>
      <c r="AK21" s="102">
        <f t="shared" si="21"/>
        <v>0</v>
      </c>
      <c r="AL21" s="175" t="str">
        <f t="shared" si="22"/>
        <v/>
      </c>
      <c r="AM21" s="176"/>
      <c r="AN21" s="242"/>
      <c r="AO21" s="243"/>
      <c r="AP21" s="244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31515</v>
      </c>
      <c r="BG21" s="100">
        <f t="shared" si="25"/>
        <v>-1515</v>
      </c>
      <c r="BH21" s="101">
        <f t="shared" si="26"/>
        <v>0</v>
      </c>
      <c r="BI21" s="102">
        <f t="shared" si="27"/>
        <v>0</v>
      </c>
      <c r="BJ21" s="175" t="str">
        <f t="shared" si="28"/>
        <v/>
      </c>
      <c r="BK21" s="176"/>
      <c r="BL21" s="242"/>
      <c r="BM21" s="243"/>
      <c r="BN21" s="244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31515</v>
      </c>
      <c r="CE21" s="100">
        <f t="shared" si="31"/>
        <v>-1515</v>
      </c>
      <c r="CF21" s="101">
        <f t="shared" si="32"/>
        <v>0</v>
      </c>
      <c r="CG21" s="102">
        <f t="shared" si="33"/>
        <v>0</v>
      </c>
      <c r="CH21" s="175" t="str">
        <f t="shared" si="34"/>
        <v/>
      </c>
      <c r="CI21" s="176"/>
      <c r="CJ21" s="242"/>
      <c r="CK21" s="243"/>
      <c r="CL21" s="244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">
      <c r="B22" s="137">
        <v>42069</v>
      </c>
      <c r="C22" s="162" t="s">
        <v>82</v>
      </c>
      <c r="D22" s="138">
        <v>27825</v>
      </c>
      <c r="E22" s="138">
        <v>7.6</v>
      </c>
      <c r="F22" s="138">
        <v>0</v>
      </c>
      <c r="G22" s="142">
        <v>2700</v>
      </c>
      <c r="H22" s="98">
        <f t="shared" si="12"/>
        <v>23.6</v>
      </c>
      <c r="I22" s="99">
        <f t="shared" si="13"/>
        <v>7.6</v>
      </c>
      <c r="J22" s="100">
        <f>SUM(G$14:G22)</f>
        <v>5425</v>
      </c>
      <c r="K22" s="100">
        <f t="shared" si="11"/>
        <v>24575</v>
      </c>
      <c r="L22" s="101">
        <f t="shared" si="14"/>
        <v>2508</v>
      </c>
      <c r="M22" s="102">
        <f t="shared" si="15"/>
        <v>2700</v>
      </c>
      <c r="N22" s="175">
        <f t="shared" si="16"/>
        <v>1.0765550239234449</v>
      </c>
      <c r="O22" s="176"/>
      <c r="P22" s="163"/>
      <c r="Q22" s="164"/>
      <c r="R22" s="165"/>
      <c r="S22" s="144">
        <v>0</v>
      </c>
      <c r="T22" s="146">
        <v>0</v>
      </c>
      <c r="U22" s="146">
        <v>0</v>
      </c>
      <c r="V22" s="166"/>
      <c r="W22" s="167"/>
      <c r="X22" s="167"/>
      <c r="Y22" s="168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31515</v>
      </c>
      <c r="AI22" s="100">
        <f t="shared" si="19"/>
        <v>-1515</v>
      </c>
      <c r="AJ22" s="101">
        <f t="shared" si="20"/>
        <v>0</v>
      </c>
      <c r="AK22" s="102">
        <f t="shared" si="21"/>
        <v>0</v>
      </c>
      <c r="AL22" s="175" t="str">
        <f t="shared" si="22"/>
        <v/>
      </c>
      <c r="AM22" s="176"/>
      <c r="AN22" s="242"/>
      <c r="AO22" s="243"/>
      <c r="AP22" s="244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31515</v>
      </c>
      <c r="BG22" s="100">
        <f t="shared" si="25"/>
        <v>-1515</v>
      </c>
      <c r="BH22" s="101">
        <f t="shared" si="26"/>
        <v>0</v>
      </c>
      <c r="BI22" s="102">
        <f t="shared" si="27"/>
        <v>0</v>
      </c>
      <c r="BJ22" s="175" t="str">
        <f t="shared" si="28"/>
        <v/>
      </c>
      <c r="BK22" s="176"/>
      <c r="BL22" s="242"/>
      <c r="BM22" s="243"/>
      <c r="BN22" s="244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31515</v>
      </c>
      <c r="CE22" s="100">
        <f t="shared" si="31"/>
        <v>-1515</v>
      </c>
      <c r="CF22" s="101">
        <f t="shared" si="32"/>
        <v>0</v>
      </c>
      <c r="CG22" s="102">
        <f t="shared" si="33"/>
        <v>0</v>
      </c>
      <c r="CH22" s="175" t="str">
        <f t="shared" si="34"/>
        <v/>
      </c>
      <c r="CI22" s="176"/>
      <c r="CJ22" s="242"/>
      <c r="CK22" s="243"/>
      <c r="CL22" s="244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">
      <c r="B23" s="137">
        <v>42069</v>
      </c>
      <c r="C23" s="162" t="s">
        <v>85</v>
      </c>
      <c r="D23" s="138">
        <v>27993</v>
      </c>
      <c r="E23" s="138">
        <v>7.6</v>
      </c>
      <c r="F23" s="138">
        <v>0</v>
      </c>
      <c r="G23" s="142">
        <v>2575</v>
      </c>
      <c r="H23" s="98">
        <f t="shared" si="12"/>
        <v>22.50740740740741</v>
      </c>
      <c r="I23" s="99">
        <f t="shared" si="13"/>
        <v>7.6</v>
      </c>
      <c r="J23" s="100">
        <f>SUM(G$14:G23)</f>
        <v>8000</v>
      </c>
      <c r="K23" s="100">
        <f t="shared" si="11"/>
        <v>22000</v>
      </c>
      <c r="L23" s="101">
        <f t="shared" si="14"/>
        <v>2508</v>
      </c>
      <c r="M23" s="102">
        <f t="shared" si="15"/>
        <v>2575</v>
      </c>
      <c r="N23" s="175">
        <f t="shared" si="16"/>
        <v>1.0267145135566189</v>
      </c>
      <c r="O23" s="176"/>
      <c r="P23" s="163"/>
      <c r="Q23" s="164"/>
      <c r="R23" s="165"/>
      <c r="S23" s="144">
        <v>0</v>
      </c>
      <c r="T23" s="146">
        <v>0</v>
      </c>
      <c r="U23" s="146">
        <v>0</v>
      </c>
      <c r="V23" s="166"/>
      <c r="W23" s="167"/>
      <c r="X23" s="167"/>
      <c r="Y23" s="16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31515</v>
      </c>
      <c r="AI23" s="100">
        <f t="shared" si="19"/>
        <v>-1515</v>
      </c>
      <c r="AJ23" s="101">
        <f t="shared" si="20"/>
        <v>0</v>
      </c>
      <c r="AK23" s="102">
        <f t="shared" si="21"/>
        <v>0</v>
      </c>
      <c r="AL23" s="175" t="str">
        <f t="shared" si="22"/>
        <v/>
      </c>
      <c r="AM23" s="176"/>
      <c r="AN23" s="242"/>
      <c r="AO23" s="243"/>
      <c r="AP23" s="244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31515</v>
      </c>
      <c r="BG23" s="100">
        <f t="shared" si="25"/>
        <v>-1515</v>
      </c>
      <c r="BH23" s="101">
        <f t="shared" si="26"/>
        <v>0</v>
      </c>
      <c r="BI23" s="102">
        <f t="shared" si="27"/>
        <v>0</v>
      </c>
      <c r="BJ23" s="175" t="str">
        <f t="shared" si="28"/>
        <v/>
      </c>
      <c r="BK23" s="176"/>
      <c r="BL23" s="242"/>
      <c r="BM23" s="243"/>
      <c r="BN23" s="244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31515</v>
      </c>
      <c r="CE23" s="100">
        <f t="shared" si="31"/>
        <v>-1515</v>
      </c>
      <c r="CF23" s="101">
        <f t="shared" si="32"/>
        <v>0</v>
      </c>
      <c r="CG23" s="102">
        <f t="shared" si="33"/>
        <v>0</v>
      </c>
      <c r="CH23" s="175" t="str">
        <f t="shared" si="34"/>
        <v/>
      </c>
      <c r="CI23" s="176"/>
      <c r="CJ23" s="242"/>
      <c r="CK23" s="243"/>
      <c r="CL23" s="244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">
      <c r="B24" s="137">
        <v>42070</v>
      </c>
      <c r="C24" s="162" t="s">
        <v>78</v>
      </c>
      <c r="D24" s="138">
        <v>28140</v>
      </c>
      <c r="E24" s="138">
        <v>5.6</v>
      </c>
      <c r="F24" s="138">
        <v>0</v>
      </c>
      <c r="G24" s="143">
        <v>1800</v>
      </c>
      <c r="H24" s="98">
        <f t="shared" si="12"/>
        <v>15.733333333333334</v>
      </c>
      <c r="I24" s="99">
        <f t="shared" si="13"/>
        <v>5.6</v>
      </c>
      <c r="J24" s="100">
        <f>SUM(G$14:G24)</f>
        <v>9800</v>
      </c>
      <c r="K24" s="100">
        <f t="shared" si="11"/>
        <v>20200</v>
      </c>
      <c r="L24" s="101">
        <f t="shared" si="14"/>
        <v>1847.9999999999998</v>
      </c>
      <c r="M24" s="102">
        <f t="shared" si="15"/>
        <v>1800</v>
      </c>
      <c r="N24" s="175">
        <f t="shared" si="16"/>
        <v>0.97402597402597413</v>
      </c>
      <c r="O24" s="176"/>
      <c r="P24" s="163" t="s">
        <v>94</v>
      </c>
      <c r="Q24" s="164"/>
      <c r="R24" s="165"/>
      <c r="S24" s="144">
        <v>0</v>
      </c>
      <c r="T24" s="146">
        <v>0</v>
      </c>
      <c r="U24" s="146">
        <v>0</v>
      </c>
      <c r="V24" s="166"/>
      <c r="W24" s="167"/>
      <c r="X24" s="167"/>
      <c r="Y24" s="16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31515</v>
      </c>
      <c r="AI24" s="100">
        <f t="shared" si="19"/>
        <v>-1515</v>
      </c>
      <c r="AJ24" s="101">
        <f t="shared" si="20"/>
        <v>0</v>
      </c>
      <c r="AK24" s="102">
        <f t="shared" si="21"/>
        <v>0</v>
      </c>
      <c r="AL24" s="175" t="str">
        <f t="shared" si="22"/>
        <v/>
      </c>
      <c r="AM24" s="176"/>
      <c r="AN24" s="242"/>
      <c r="AO24" s="243"/>
      <c r="AP24" s="244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31515</v>
      </c>
      <c r="BG24" s="100">
        <f t="shared" si="25"/>
        <v>-1515</v>
      </c>
      <c r="BH24" s="101">
        <f t="shared" si="26"/>
        <v>0</v>
      </c>
      <c r="BI24" s="102">
        <f t="shared" si="27"/>
        <v>0</v>
      </c>
      <c r="BJ24" s="175" t="str">
        <f t="shared" si="28"/>
        <v/>
      </c>
      <c r="BK24" s="176"/>
      <c r="BL24" s="242"/>
      <c r="BM24" s="243"/>
      <c r="BN24" s="244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31515</v>
      </c>
      <c r="CE24" s="100">
        <f t="shared" si="31"/>
        <v>-1515</v>
      </c>
      <c r="CF24" s="101">
        <f t="shared" si="32"/>
        <v>0</v>
      </c>
      <c r="CG24" s="102">
        <f t="shared" si="33"/>
        <v>0</v>
      </c>
      <c r="CH24" s="175" t="str">
        <f t="shared" si="34"/>
        <v/>
      </c>
      <c r="CI24" s="176"/>
      <c r="CJ24" s="242"/>
      <c r="CK24" s="243"/>
      <c r="CL24" s="244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">
      <c r="B25" s="137">
        <v>42070</v>
      </c>
      <c r="C25" s="162" t="s">
        <v>95</v>
      </c>
      <c r="D25" s="138">
        <v>3205</v>
      </c>
      <c r="E25" s="138">
        <v>6</v>
      </c>
      <c r="F25" s="138">
        <v>0</v>
      </c>
      <c r="G25" s="142">
        <v>1300</v>
      </c>
      <c r="H25" s="98">
        <f t="shared" si="12"/>
        <v>11.362962962962964</v>
      </c>
      <c r="I25" s="99">
        <f t="shared" si="13"/>
        <v>6</v>
      </c>
      <c r="J25" s="100">
        <f>SUM(G$14:G25)</f>
        <v>11100</v>
      </c>
      <c r="K25" s="100">
        <f t="shared" si="11"/>
        <v>18900</v>
      </c>
      <c r="L25" s="101">
        <f t="shared" si="14"/>
        <v>1980</v>
      </c>
      <c r="M25" s="102">
        <f t="shared" si="15"/>
        <v>1300</v>
      </c>
      <c r="N25" s="175">
        <f t="shared" si="16"/>
        <v>0.65656565656565657</v>
      </c>
      <c r="O25" s="176"/>
      <c r="P25" s="163" t="s">
        <v>94</v>
      </c>
      <c r="Q25" s="164"/>
      <c r="R25" s="165"/>
      <c r="S25" s="144">
        <v>0</v>
      </c>
      <c r="T25" s="146">
        <v>0</v>
      </c>
      <c r="U25" s="146">
        <v>0</v>
      </c>
      <c r="V25" s="166" t="s">
        <v>96</v>
      </c>
      <c r="W25" s="167"/>
      <c r="X25" s="167"/>
      <c r="Y25" s="16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31515</v>
      </c>
      <c r="AI25" s="100">
        <f t="shared" si="19"/>
        <v>-1515</v>
      </c>
      <c r="AJ25" s="101">
        <f t="shared" si="20"/>
        <v>0</v>
      </c>
      <c r="AK25" s="102">
        <f t="shared" si="21"/>
        <v>0</v>
      </c>
      <c r="AL25" s="175" t="str">
        <f t="shared" si="22"/>
        <v/>
      </c>
      <c r="AM25" s="176"/>
      <c r="AN25" s="242"/>
      <c r="AO25" s="243"/>
      <c r="AP25" s="244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31515</v>
      </c>
      <c r="BG25" s="100">
        <f t="shared" si="25"/>
        <v>-1515</v>
      </c>
      <c r="BH25" s="101">
        <f t="shared" si="26"/>
        <v>0</v>
      </c>
      <c r="BI25" s="102">
        <f t="shared" si="27"/>
        <v>0</v>
      </c>
      <c r="BJ25" s="175" t="str">
        <f t="shared" si="28"/>
        <v/>
      </c>
      <c r="BK25" s="176"/>
      <c r="BL25" s="242"/>
      <c r="BM25" s="243"/>
      <c r="BN25" s="244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31515</v>
      </c>
      <c r="CE25" s="100">
        <f t="shared" si="31"/>
        <v>-1515</v>
      </c>
      <c r="CF25" s="101">
        <f t="shared" si="32"/>
        <v>0</v>
      </c>
      <c r="CG25" s="102">
        <f t="shared" si="33"/>
        <v>0</v>
      </c>
      <c r="CH25" s="175" t="str">
        <f t="shared" si="34"/>
        <v/>
      </c>
      <c r="CI25" s="176"/>
      <c r="CJ25" s="242"/>
      <c r="CK25" s="243"/>
      <c r="CL25" s="244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">
      <c r="B26" s="137">
        <v>42070</v>
      </c>
      <c r="C26" s="162" t="s">
        <v>93</v>
      </c>
      <c r="D26" s="138">
        <v>27923</v>
      </c>
      <c r="E26" s="138">
        <v>6</v>
      </c>
      <c r="F26" s="138">
        <v>0</v>
      </c>
      <c r="G26" s="142">
        <v>1760</v>
      </c>
      <c r="H26" s="98">
        <f t="shared" si="12"/>
        <v>15.383703703703706</v>
      </c>
      <c r="I26" s="99">
        <f t="shared" si="13"/>
        <v>6</v>
      </c>
      <c r="J26" s="100">
        <f>SUM(G$14:G26)</f>
        <v>12860</v>
      </c>
      <c r="K26" s="100">
        <f t="shared" si="11"/>
        <v>17140</v>
      </c>
      <c r="L26" s="101">
        <f t="shared" si="14"/>
        <v>1980</v>
      </c>
      <c r="M26" s="102">
        <f t="shared" si="15"/>
        <v>1760</v>
      </c>
      <c r="N26" s="175">
        <f t="shared" si="16"/>
        <v>0.88888888888888884</v>
      </c>
      <c r="O26" s="176"/>
      <c r="P26" s="163"/>
      <c r="Q26" s="164"/>
      <c r="R26" s="165"/>
      <c r="S26" s="144">
        <v>0</v>
      </c>
      <c r="T26" s="146">
        <v>0</v>
      </c>
      <c r="U26" s="146">
        <v>0</v>
      </c>
      <c r="V26" s="166"/>
      <c r="W26" s="167"/>
      <c r="X26" s="167"/>
      <c r="Y26" s="168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31515</v>
      </c>
      <c r="AI26" s="100">
        <f t="shared" si="19"/>
        <v>-1515</v>
      </c>
      <c r="AJ26" s="101">
        <f t="shared" si="20"/>
        <v>0</v>
      </c>
      <c r="AK26" s="102">
        <f t="shared" si="21"/>
        <v>0</v>
      </c>
      <c r="AL26" s="175" t="str">
        <f t="shared" si="22"/>
        <v/>
      </c>
      <c r="AM26" s="176"/>
      <c r="AN26" s="242"/>
      <c r="AO26" s="243"/>
      <c r="AP26" s="244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31515</v>
      </c>
      <c r="BG26" s="100">
        <f t="shared" si="25"/>
        <v>-1515</v>
      </c>
      <c r="BH26" s="101">
        <f t="shared" si="26"/>
        <v>0</v>
      </c>
      <c r="BI26" s="102">
        <f t="shared" si="27"/>
        <v>0</v>
      </c>
      <c r="BJ26" s="175" t="str">
        <f t="shared" si="28"/>
        <v/>
      </c>
      <c r="BK26" s="176"/>
      <c r="BL26" s="242"/>
      <c r="BM26" s="243"/>
      <c r="BN26" s="244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31515</v>
      </c>
      <c r="CE26" s="100">
        <f t="shared" si="31"/>
        <v>-1515</v>
      </c>
      <c r="CF26" s="101">
        <f t="shared" si="32"/>
        <v>0</v>
      </c>
      <c r="CG26" s="102">
        <f t="shared" si="33"/>
        <v>0</v>
      </c>
      <c r="CH26" s="175" t="str">
        <f t="shared" si="34"/>
        <v/>
      </c>
      <c r="CI26" s="176"/>
      <c r="CJ26" s="242"/>
      <c r="CK26" s="243"/>
      <c r="CL26" s="244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">
      <c r="B27" s="137">
        <v>42072</v>
      </c>
      <c r="C27" s="162" t="s">
        <v>97</v>
      </c>
      <c r="D27" s="138">
        <v>27833</v>
      </c>
      <c r="E27" s="138">
        <v>6.6</v>
      </c>
      <c r="F27" s="138">
        <v>0</v>
      </c>
      <c r="G27" s="142">
        <v>2015</v>
      </c>
      <c r="H27" s="98">
        <f t="shared" si="12"/>
        <v>17.612592592592595</v>
      </c>
      <c r="I27" s="99">
        <f t="shared" si="13"/>
        <v>7.35</v>
      </c>
      <c r="J27" s="100">
        <f>SUM(G$14:G27)</f>
        <v>14875</v>
      </c>
      <c r="K27" s="100">
        <f t="shared" si="11"/>
        <v>15125</v>
      </c>
      <c r="L27" s="101">
        <f t="shared" si="14"/>
        <v>2178</v>
      </c>
      <c r="M27" s="102">
        <f t="shared" si="15"/>
        <v>2015</v>
      </c>
      <c r="N27" s="175">
        <f t="shared" si="16"/>
        <v>0.92516069788797062</v>
      </c>
      <c r="O27" s="176"/>
      <c r="P27" s="163"/>
      <c r="Q27" s="164"/>
      <c r="R27" s="165"/>
      <c r="S27" s="144">
        <v>0.75</v>
      </c>
      <c r="T27" s="146">
        <v>4</v>
      </c>
      <c r="U27" s="146">
        <v>0</v>
      </c>
      <c r="V27" s="166" t="s">
        <v>98</v>
      </c>
      <c r="W27" s="167"/>
      <c r="X27" s="167"/>
      <c r="Y27" s="168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31515</v>
      </c>
      <c r="AI27" s="100">
        <f t="shared" si="19"/>
        <v>-1515</v>
      </c>
      <c r="AJ27" s="101">
        <f t="shared" si="20"/>
        <v>0</v>
      </c>
      <c r="AK27" s="102">
        <f t="shared" si="21"/>
        <v>0</v>
      </c>
      <c r="AL27" s="175" t="str">
        <f t="shared" si="22"/>
        <v/>
      </c>
      <c r="AM27" s="176"/>
      <c r="AN27" s="242"/>
      <c r="AO27" s="243"/>
      <c r="AP27" s="244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31515</v>
      </c>
      <c r="BG27" s="100">
        <f t="shared" si="25"/>
        <v>-1515</v>
      </c>
      <c r="BH27" s="101">
        <f t="shared" si="26"/>
        <v>0</v>
      </c>
      <c r="BI27" s="102">
        <f t="shared" si="27"/>
        <v>0</v>
      </c>
      <c r="BJ27" s="175" t="str">
        <f t="shared" si="28"/>
        <v/>
      </c>
      <c r="BK27" s="176"/>
      <c r="BL27" s="242"/>
      <c r="BM27" s="243"/>
      <c r="BN27" s="244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31515</v>
      </c>
      <c r="CE27" s="100">
        <f t="shared" si="31"/>
        <v>-1515</v>
      </c>
      <c r="CF27" s="101">
        <f t="shared" si="32"/>
        <v>0</v>
      </c>
      <c r="CG27" s="102">
        <f t="shared" si="33"/>
        <v>0</v>
      </c>
      <c r="CH27" s="175" t="str">
        <f t="shared" si="34"/>
        <v/>
      </c>
      <c r="CI27" s="176"/>
      <c r="CJ27" s="242"/>
      <c r="CK27" s="243"/>
      <c r="CL27" s="244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">
      <c r="B28" s="137">
        <v>42072</v>
      </c>
      <c r="C28" s="162" t="s">
        <v>97</v>
      </c>
      <c r="D28" s="138">
        <v>27833</v>
      </c>
      <c r="E28" s="138">
        <v>0</v>
      </c>
      <c r="F28" s="138">
        <v>0</v>
      </c>
      <c r="G28" s="142">
        <v>0</v>
      </c>
      <c r="H28" s="98">
        <f t="shared" si="12"/>
        <v>0</v>
      </c>
      <c r="I28" s="99">
        <f t="shared" si="13"/>
        <v>0.25</v>
      </c>
      <c r="J28" s="100">
        <f>SUM(G$14:G28)</f>
        <v>14875</v>
      </c>
      <c r="K28" s="100">
        <f t="shared" si="11"/>
        <v>15125</v>
      </c>
      <c r="L28" s="101">
        <f t="shared" si="14"/>
        <v>0</v>
      </c>
      <c r="M28" s="102">
        <f t="shared" si="15"/>
        <v>0</v>
      </c>
      <c r="N28" s="175" t="str">
        <f t="shared" si="16"/>
        <v/>
      </c>
      <c r="O28" s="176"/>
      <c r="P28" s="163"/>
      <c r="Q28" s="164"/>
      <c r="R28" s="165"/>
      <c r="S28" s="144">
        <v>0.25</v>
      </c>
      <c r="T28" s="146">
        <v>2</v>
      </c>
      <c r="U28" s="146">
        <v>0</v>
      </c>
      <c r="V28" s="166" t="s">
        <v>99</v>
      </c>
      <c r="W28" s="167"/>
      <c r="X28" s="167"/>
      <c r="Y28" s="168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31515</v>
      </c>
      <c r="AI28" s="100">
        <f t="shared" si="19"/>
        <v>-1515</v>
      </c>
      <c r="AJ28" s="101">
        <f t="shared" si="20"/>
        <v>0</v>
      </c>
      <c r="AK28" s="102">
        <f t="shared" si="21"/>
        <v>0</v>
      </c>
      <c r="AL28" s="175" t="str">
        <f t="shared" si="22"/>
        <v/>
      </c>
      <c r="AM28" s="176"/>
      <c r="AN28" s="242"/>
      <c r="AO28" s="243"/>
      <c r="AP28" s="244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31515</v>
      </c>
      <c r="BG28" s="100">
        <f t="shared" si="25"/>
        <v>-1515</v>
      </c>
      <c r="BH28" s="101">
        <f t="shared" si="26"/>
        <v>0</v>
      </c>
      <c r="BI28" s="102">
        <f t="shared" si="27"/>
        <v>0</v>
      </c>
      <c r="BJ28" s="175" t="str">
        <f t="shared" si="28"/>
        <v/>
      </c>
      <c r="BK28" s="176"/>
      <c r="BL28" s="242"/>
      <c r="BM28" s="243"/>
      <c r="BN28" s="244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31515</v>
      </c>
      <c r="CE28" s="100">
        <f t="shared" si="31"/>
        <v>-1515</v>
      </c>
      <c r="CF28" s="101">
        <f t="shared" si="32"/>
        <v>0</v>
      </c>
      <c r="CG28" s="102">
        <f t="shared" si="33"/>
        <v>0</v>
      </c>
      <c r="CH28" s="175" t="str">
        <f t="shared" si="34"/>
        <v/>
      </c>
      <c r="CI28" s="176"/>
      <c r="CJ28" s="242"/>
      <c r="CK28" s="243"/>
      <c r="CL28" s="244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">
      <c r="B29" s="137">
        <v>42072</v>
      </c>
      <c r="C29" s="162" t="s">
        <v>82</v>
      </c>
      <c r="D29" s="138">
        <v>27825</v>
      </c>
      <c r="E29" s="138">
        <v>7.6</v>
      </c>
      <c r="F29" s="138">
        <v>0</v>
      </c>
      <c r="G29" s="142">
        <v>2680</v>
      </c>
      <c r="H29" s="98">
        <f t="shared" si="12"/>
        <v>23.425185185185185</v>
      </c>
      <c r="I29" s="99">
        <f t="shared" si="13"/>
        <v>7.6</v>
      </c>
      <c r="J29" s="100">
        <f>SUM(G$14:G29)</f>
        <v>17555</v>
      </c>
      <c r="K29" s="100">
        <f t="shared" si="11"/>
        <v>12445</v>
      </c>
      <c r="L29" s="101">
        <f t="shared" si="14"/>
        <v>2508</v>
      </c>
      <c r="M29" s="102">
        <f t="shared" si="15"/>
        <v>2680</v>
      </c>
      <c r="N29" s="175">
        <f t="shared" si="16"/>
        <v>1.0685805422647527</v>
      </c>
      <c r="O29" s="176"/>
      <c r="P29" s="163" t="s">
        <v>86</v>
      </c>
      <c r="Q29" s="164"/>
      <c r="R29" s="165"/>
      <c r="S29" s="144">
        <v>0</v>
      </c>
      <c r="T29" s="146">
        <v>0</v>
      </c>
      <c r="U29" s="146">
        <v>0</v>
      </c>
      <c r="V29" s="166"/>
      <c r="W29" s="167"/>
      <c r="X29" s="167"/>
      <c r="Y29" s="168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31515</v>
      </c>
      <c r="AI29" s="100">
        <f t="shared" si="19"/>
        <v>-1515</v>
      </c>
      <c r="AJ29" s="101">
        <f t="shared" si="20"/>
        <v>0</v>
      </c>
      <c r="AK29" s="102">
        <f t="shared" si="21"/>
        <v>0</v>
      </c>
      <c r="AL29" s="175" t="str">
        <f t="shared" si="22"/>
        <v/>
      </c>
      <c r="AM29" s="176"/>
      <c r="AN29" s="242"/>
      <c r="AO29" s="243"/>
      <c r="AP29" s="244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31515</v>
      </c>
      <c r="BG29" s="100">
        <f t="shared" si="25"/>
        <v>-1515</v>
      </c>
      <c r="BH29" s="101">
        <f t="shared" si="26"/>
        <v>0</v>
      </c>
      <c r="BI29" s="102">
        <f t="shared" si="27"/>
        <v>0</v>
      </c>
      <c r="BJ29" s="175" t="str">
        <f t="shared" si="28"/>
        <v/>
      </c>
      <c r="BK29" s="176"/>
      <c r="BL29" s="242"/>
      <c r="BM29" s="243"/>
      <c r="BN29" s="244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31515</v>
      </c>
      <c r="CE29" s="100">
        <f t="shared" si="31"/>
        <v>-1515</v>
      </c>
      <c r="CF29" s="101">
        <f t="shared" si="32"/>
        <v>0</v>
      </c>
      <c r="CG29" s="102">
        <f t="shared" si="33"/>
        <v>0</v>
      </c>
      <c r="CH29" s="175" t="str">
        <f t="shared" si="34"/>
        <v/>
      </c>
      <c r="CI29" s="176"/>
      <c r="CJ29" s="242"/>
      <c r="CK29" s="243"/>
      <c r="CL29" s="244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">
      <c r="B30" s="137">
        <v>42072</v>
      </c>
      <c r="C30" s="162" t="s">
        <v>85</v>
      </c>
      <c r="D30" s="138">
        <v>27993</v>
      </c>
      <c r="E30" s="138">
        <v>7.6</v>
      </c>
      <c r="F30" s="138">
        <v>0</v>
      </c>
      <c r="G30" s="142">
        <v>2600</v>
      </c>
      <c r="H30" s="98">
        <f t="shared" si="12"/>
        <v>22.725925925925928</v>
      </c>
      <c r="I30" s="99">
        <f t="shared" si="13"/>
        <v>7.6</v>
      </c>
      <c r="J30" s="100">
        <f>SUM(G$14:G30)</f>
        <v>20155</v>
      </c>
      <c r="K30" s="100">
        <f t="shared" si="11"/>
        <v>9845</v>
      </c>
      <c r="L30" s="101">
        <f t="shared" si="14"/>
        <v>2508</v>
      </c>
      <c r="M30" s="102">
        <f t="shared" si="15"/>
        <v>2600</v>
      </c>
      <c r="N30" s="175">
        <f t="shared" si="16"/>
        <v>1.036682615629984</v>
      </c>
      <c r="O30" s="176"/>
      <c r="P30" s="163" t="s">
        <v>86</v>
      </c>
      <c r="Q30" s="164"/>
      <c r="R30" s="165"/>
      <c r="S30" s="144">
        <v>0</v>
      </c>
      <c r="T30" s="146">
        <v>0</v>
      </c>
      <c r="U30" s="146">
        <v>10</v>
      </c>
      <c r="V30" s="260" t="s">
        <v>101</v>
      </c>
      <c r="W30" s="261"/>
      <c r="X30" s="261"/>
      <c r="Y30" s="26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31515</v>
      </c>
      <c r="AI30" s="100">
        <f t="shared" si="19"/>
        <v>-1515</v>
      </c>
      <c r="AJ30" s="101">
        <f t="shared" si="20"/>
        <v>0</v>
      </c>
      <c r="AK30" s="102">
        <f t="shared" si="21"/>
        <v>0</v>
      </c>
      <c r="AL30" s="175" t="str">
        <f t="shared" si="22"/>
        <v/>
      </c>
      <c r="AM30" s="176"/>
      <c r="AN30" s="242"/>
      <c r="AO30" s="243"/>
      <c r="AP30" s="244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31515</v>
      </c>
      <c r="BG30" s="100">
        <f t="shared" si="25"/>
        <v>-1515</v>
      </c>
      <c r="BH30" s="101">
        <f t="shared" si="26"/>
        <v>0</v>
      </c>
      <c r="BI30" s="102">
        <f t="shared" si="27"/>
        <v>0</v>
      </c>
      <c r="BJ30" s="175" t="str">
        <f t="shared" si="28"/>
        <v/>
      </c>
      <c r="BK30" s="176"/>
      <c r="BL30" s="242"/>
      <c r="BM30" s="243"/>
      <c r="BN30" s="244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31515</v>
      </c>
      <c r="CE30" s="100">
        <f t="shared" si="31"/>
        <v>-1515</v>
      </c>
      <c r="CF30" s="101">
        <f t="shared" si="32"/>
        <v>0</v>
      </c>
      <c r="CG30" s="102">
        <f t="shared" si="33"/>
        <v>0</v>
      </c>
      <c r="CH30" s="175" t="str">
        <f t="shared" si="34"/>
        <v/>
      </c>
      <c r="CI30" s="176"/>
      <c r="CJ30" s="242"/>
      <c r="CK30" s="243"/>
      <c r="CL30" s="244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">
      <c r="B31" s="137">
        <v>42073</v>
      </c>
      <c r="C31" s="162" t="s">
        <v>78</v>
      </c>
      <c r="D31" s="138">
        <v>28140</v>
      </c>
      <c r="E31" s="138">
        <v>4</v>
      </c>
      <c r="F31" s="138">
        <v>0</v>
      </c>
      <c r="G31" s="142">
        <v>1300</v>
      </c>
      <c r="H31" s="98">
        <f t="shared" si="12"/>
        <v>11.362962962962964</v>
      </c>
      <c r="I31" s="99">
        <f t="shared" si="13"/>
        <v>7.6</v>
      </c>
      <c r="J31" s="100">
        <f>SUM(G$14:G31)</f>
        <v>21455</v>
      </c>
      <c r="K31" s="100">
        <f t="shared" si="11"/>
        <v>8545</v>
      </c>
      <c r="L31" s="101">
        <f t="shared" si="14"/>
        <v>1319.9999999999998</v>
      </c>
      <c r="M31" s="102">
        <f t="shared" si="15"/>
        <v>1300</v>
      </c>
      <c r="N31" s="175">
        <f t="shared" si="16"/>
        <v>0.98484848484848497</v>
      </c>
      <c r="O31" s="176"/>
      <c r="P31" s="163" t="s">
        <v>86</v>
      </c>
      <c r="Q31" s="164"/>
      <c r="R31" s="165"/>
      <c r="S31" s="144">
        <v>3.6</v>
      </c>
      <c r="T31" s="146">
        <v>2</v>
      </c>
      <c r="U31" s="146">
        <v>30</v>
      </c>
      <c r="V31" s="260" t="s">
        <v>102</v>
      </c>
      <c r="W31" s="261"/>
      <c r="X31" s="261"/>
      <c r="Y31" s="26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31515</v>
      </c>
      <c r="AI31" s="100">
        <f t="shared" si="19"/>
        <v>-1515</v>
      </c>
      <c r="AJ31" s="101">
        <f t="shared" si="20"/>
        <v>0</v>
      </c>
      <c r="AK31" s="102">
        <f t="shared" si="21"/>
        <v>0</v>
      </c>
      <c r="AL31" s="175" t="str">
        <f t="shared" si="22"/>
        <v/>
      </c>
      <c r="AM31" s="176"/>
      <c r="AN31" s="242"/>
      <c r="AO31" s="243"/>
      <c r="AP31" s="244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31515</v>
      </c>
      <c r="BG31" s="100">
        <f t="shared" si="25"/>
        <v>-1515</v>
      </c>
      <c r="BH31" s="101">
        <f t="shared" si="26"/>
        <v>0</v>
      </c>
      <c r="BI31" s="102">
        <f t="shared" si="27"/>
        <v>0</v>
      </c>
      <c r="BJ31" s="175" t="str">
        <f t="shared" si="28"/>
        <v/>
      </c>
      <c r="BK31" s="176"/>
      <c r="BL31" s="242"/>
      <c r="BM31" s="243"/>
      <c r="BN31" s="244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31515</v>
      </c>
      <c r="CE31" s="100">
        <f t="shared" si="31"/>
        <v>-1515</v>
      </c>
      <c r="CF31" s="101">
        <f t="shared" si="32"/>
        <v>0</v>
      </c>
      <c r="CG31" s="102">
        <f t="shared" si="33"/>
        <v>0</v>
      </c>
      <c r="CH31" s="175" t="str">
        <f t="shared" si="34"/>
        <v/>
      </c>
      <c r="CI31" s="176"/>
      <c r="CJ31" s="242"/>
      <c r="CK31" s="243"/>
      <c r="CL31" s="244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">
      <c r="B32" s="137">
        <v>42073</v>
      </c>
      <c r="C32" s="162" t="s">
        <v>82</v>
      </c>
      <c r="D32" s="138">
        <v>27825</v>
      </c>
      <c r="E32" s="138">
        <v>7.6</v>
      </c>
      <c r="F32" s="138">
        <v>0</v>
      </c>
      <c r="G32" s="142">
        <v>2370</v>
      </c>
      <c r="H32" s="98">
        <f t="shared" si="12"/>
        <v>20.715555555555557</v>
      </c>
      <c r="I32" s="99">
        <f t="shared" si="13"/>
        <v>7.6</v>
      </c>
      <c r="J32" s="100">
        <f>SUM(G$14:G32)</f>
        <v>23825</v>
      </c>
      <c r="K32" s="100">
        <f t="shared" si="11"/>
        <v>6175</v>
      </c>
      <c r="L32" s="101">
        <f t="shared" si="14"/>
        <v>2508</v>
      </c>
      <c r="M32" s="102">
        <f t="shared" si="15"/>
        <v>2370</v>
      </c>
      <c r="N32" s="175">
        <f t="shared" si="16"/>
        <v>0.94497607655502391</v>
      </c>
      <c r="O32" s="176"/>
      <c r="P32" s="163"/>
      <c r="Q32" s="164"/>
      <c r="R32" s="165"/>
      <c r="S32" s="144">
        <v>0</v>
      </c>
      <c r="T32" s="146">
        <v>0</v>
      </c>
      <c r="U32" s="146">
        <v>0</v>
      </c>
      <c r="V32" s="166"/>
      <c r="W32" s="167"/>
      <c r="X32" s="167"/>
      <c r="Y32" s="168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31515</v>
      </c>
      <c r="AI32" s="100">
        <f t="shared" si="19"/>
        <v>-1515</v>
      </c>
      <c r="AJ32" s="101">
        <f t="shared" si="20"/>
        <v>0</v>
      </c>
      <c r="AK32" s="102">
        <f t="shared" si="21"/>
        <v>0</v>
      </c>
      <c r="AL32" s="175" t="str">
        <f t="shared" si="22"/>
        <v/>
      </c>
      <c r="AM32" s="176"/>
      <c r="AN32" s="242"/>
      <c r="AO32" s="243"/>
      <c r="AP32" s="244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31515</v>
      </c>
      <c r="BG32" s="100">
        <f t="shared" si="25"/>
        <v>-1515</v>
      </c>
      <c r="BH32" s="101">
        <f t="shared" si="26"/>
        <v>0</v>
      </c>
      <c r="BI32" s="102">
        <f t="shared" si="27"/>
        <v>0</v>
      </c>
      <c r="BJ32" s="175" t="str">
        <f t="shared" si="28"/>
        <v/>
      </c>
      <c r="BK32" s="176"/>
      <c r="BL32" s="242"/>
      <c r="BM32" s="243"/>
      <c r="BN32" s="244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31515</v>
      </c>
      <c r="CE32" s="100">
        <f t="shared" si="31"/>
        <v>-1515</v>
      </c>
      <c r="CF32" s="101">
        <f t="shared" si="32"/>
        <v>0</v>
      </c>
      <c r="CG32" s="102">
        <f t="shared" si="33"/>
        <v>0</v>
      </c>
      <c r="CH32" s="175" t="str">
        <f t="shared" si="34"/>
        <v/>
      </c>
      <c r="CI32" s="176"/>
      <c r="CJ32" s="242"/>
      <c r="CK32" s="243"/>
      <c r="CL32" s="244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">
      <c r="B33" s="137">
        <v>42073</v>
      </c>
      <c r="C33" s="162" t="s">
        <v>85</v>
      </c>
      <c r="D33" s="138">
        <v>27993</v>
      </c>
      <c r="E33" s="138">
        <v>7.6</v>
      </c>
      <c r="F33" s="138">
        <v>0</v>
      </c>
      <c r="G33" s="142">
        <v>2350</v>
      </c>
      <c r="H33" s="98">
        <f t="shared" si="12"/>
        <v>20.540740740740741</v>
      </c>
      <c r="I33" s="99">
        <f t="shared" si="13"/>
        <v>7.6</v>
      </c>
      <c r="J33" s="100">
        <f>SUM(G$14:G33)</f>
        <v>26175</v>
      </c>
      <c r="K33" s="100">
        <f t="shared" si="11"/>
        <v>3825</v>
      </c>
      <c r="L33" s="101">
        <f t="shared" si="14"/>
        <v>2508</v>
      </c>
      <c r="M33" s="102">
        <f t="shared" si="15"/>
        <v>2350</v>
      </c>
      <c r="N33" s="175">
        <f t="shared" si="16"/>
        <v>0.93700159489633172</v>
      </c>
      <c r="O33" s="176"/>
      <c r="P33" s="163" t="s">
        <v>86</v>
      </c>
      <c r="Q33" s="164"/>
      <c r="R33" s="165"/>
      <c r="S33" s="144">
        <v>0</v>
      </c>
      <c r="T33" s="146">
        <v>0</v>
      </c>
      <c r="U33" s="146">
        <v>0</v>
      </c>
      <c r="V33" s="166"/>
      <c r="W33" s="167"/>
      <c r="X33" s="167"/>
      <c r="Y33" s="168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31515</v>
      </c>
      <c r="AI33" s="100">
        <f t="shared" si="19"/>
        <v>-1515</v>
      </c>
      <c r="AJ33" s="101">
        <f t="shared" si="20"/>
        <v>0</v>
      </c>
      <c r="AK33" s="102">
        <f t="shared" si="21"/>
        <v>0</v>
      </c>
      <c r="AL33" s="175" t="str">
        <f t="shared" si="22"/>
        <v/>
      </c>
      <c r="AM33" s="176"/>
      <c r="AN33" s="242"/>
      <c r="AO33" s="243"/>
      <c r="AP33" s="244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31515</v>
      </c>
      <c r="BG33" s="100">
        <f t="shared" si="25"/>
        <v>-1515</v>
      </c>
      <c r="BH33" s="101">
        <f t="shared" si="26"/>
        <v>0</v>
      </c>
      <c r="BI33" s="102">
        <f t="shared" si="27"/>
        <v>0</v>
      </c>
      <c r="BJ33" s="175" t="str">
        <f t="shared" si="28"/>
        <v/>
      </c>
      <c r="BK33" s="176"/>
      <c r="BL33" s="242"/>
      <c r="BM33" s="243"/>
      <c r="BN33" s="244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31515</v>
      </c>
      <c r="CE33" s="100">
        <f t="shared" si="31"/>
        <v>-1515</v>
      </c>
      <c r="CF33" s="101">
        <f t="shared" si="32"/>
        <v>0</v>
      </c>
      <c r="CG33" s="102">
        <f t="shared" si="33"/>
        <v>0</v>
      </c>
      <c r="CH33" s="175" t="str">
        <f t="shared" si="34"/>
        <v/>
      </c>
      <c r="CI33" s="176"/>
      <c r="CJ33" s="242"/>
      <c r="CK33" s="243"/>
      <c r="CL33" s="244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">
      <c r="B34" s="137">
        <v>42074</v>
      </c>
      <c r="C34" s="162" t="s">
        <v>78</v>
      </c>
      <c r="D34" s="138">
        <v>28140</v>
      </c>
      <c r="E34" s="138">
        <v>7.6</v>
      </c>
      <c r="F34" s="138">
        <v>0</v>
      </c>
      <c r="G34" s="142">
        <v>2640</v>
      </c>
      <c r="H34" s="98">
        <f t="shared" si="12"/>
        <v>23.075555555555557</v>
      </c>
      <c r="I34" s="99">
        <f t="shared" si="13"/>
        <v>7.6</v>
      </c>
      <c r="J34" s="100">
        <f>SUM(G$14:G34)</f>
        <v>28815</v>
      </c>
      <c r="K34" s="100">
        <f t="shared" si="11"/>
        <v>1185</v>
      </c>
      <c r="L34" s="101">
        <f t="shared" si="14"/>
        <v>2508</v>
      </c>
      <c r="M34" s="102">
        <f t="shared" si="15"/>
        <v>2640</v>
      </c>
      <c r="N34" s="175">
        <f t="shared" si="16"/>
        <v>1.0526315789473684</v>
      </c>
      <c r="O34" s="176"/>
      <c r="P34" s="163" t="s">
        <v>86</v>
      </c>
      <c r="Q34" s="164"/>
      <c r="R34" s="165"/>
      <c r="S34" s="144">
        <v>0</v>
      </c>
      <c r="T34" s="146">
        <v>0</v>
      </c>
      <c r="U34" s="146">
        <v>0</v>
      </c>
      <c r="V34" s="166"/>
      <c r="W34" s="167"/>
      <c r="X34" s="167"/>
      <c r="Y34" s="168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31515</v>
      </c>
      <c r="AI34" s="100">
        <f t="shared" si="19"/>
        <v>-1515</v>
      </c>
      <c r="AJ34" s="101">
        <f t="shared" si="20"/>
        <v>0</v>
      </c>
      <c r="AK34" s="102">
        <f t="shared" si="21"/>
        <v>0</v>
      </c>
      <c r="AL34" s="175" t="str">
        <f t="shared" si="22"/>
        <v/>
      </c>
      <c r="AM34" s="176"/>
      <c r="AN34" s="242"/>
      <c r="AO34" s="243"/>
      <c r="AP34" s="244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31515</v>
      </c>
      <c r="BG34" s="100">
        <f t="shared" si="25"/>
        <v>-1515</v>
      </c>
      <c r="BH34" s="101">
        <f t="shared" si="26"/>
        <v>0</v>
      </c>
      <c r="BI34" s="102">
        <f t="shared" si="27"/>
        <v>0</v>
      </c>
      <c r="BJ34" s="175" t="str">
        <f t="shared" si="28"/>
        <v/>
      </c>
      <c r="BK34" s="176"/>
      <c r="BL34" s="242"/>
      <c r="BM34" s="243"/>
      <c r="BN34" s="244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31515</v>
      </c>
      <c r="CE34" s="100">
        <f t="shared" si="31"/>
        <v>-1515</v>
      </c>
      <c r="CF34" s="101">
        <f t="shared" si="32"/>
        <v>0</v>
      </c>
      <c r="CG34" s="102">
        <f t="shared" si="33"/>
        <v>0</v>
      </c>
      <c r="CH34" s="175" t="str">
        <f t="shared" si="34"/>
        <v/>
      </c>
      <c r="CI34" s="176"/>
      <c r="CJ34" s="242"/>
      <c r="CK34" s="243"/>
      <c r="CL34" s="244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">
      <c r="B35" s="137">
        <v>42074</v>
      </c>
      <c r="C35" s="162" t="s">
        <v>82</v>
      </c>
      <c r="D35" s="138">
        <v>27825</v>
      </c>
      <c r="E35" s="138">
        <v>7.6</v>
      </c>
      <c r="F35" s="138">
        <v>0</v>
      </c>
      <c r="G35" s="142">
        <v>2700</v>
      </c>
      <c r="H35" s="98">
        <f t="shared" si="12"/>
        <v>23.6</v>
      </c>
      <c r="I35" s="99">
        <f t="shared" si="13"/>
        <v>7.6</v>
      </c>
      <c r="J35" s="100">
        <f>SUM(G$14:G35)</f>
        <v>31515</v>
      </c>
      <c r="K35" s="100">
        <f t="shared" si="11"/>
        <v>-1515</v>
      </c>
      <c r="L35" s="101">
        <f t="shared" si="14"/>
        <v>2508</v>
      </c>
      <c r="M35" s="102">
        <f t="shared" si="15"/>
        <v>2700</v>
      </c>
      <c r="N35" s="175">
        <f t="shared" si="16"/>
        <v>1.0765550239234449</v>
      </c>
      <c r="O35" s="176"/>
      <c r="P35" s="163"/>
      <c r="Q35" s="164"/>
      <c r="R35" s="165"/>
      <c r="S35" s="144">
        <v>0</v>
      </c>
      <c r="T35" s="146">
        <v>0</v>
      </c>
      <c r="U35" s="146">
        <v>0</v>
      </c>
      <c r="V35" s="260" t="s">
        <v>103</v>
      </c>
      <c r="W35" s="261"/>
      <c r="X35" s="261"/>
      <c r="Y35" s="26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31515</v>
      </c>
      <c r="AI35" s="100">
        <f t="shared" si="19"/>
        <v>-1515</v>
      </c>
      <c r="AJ35" s="101">
        <f t="shared" si="20"/>
        <v>0</v>
      </c>
      <c r="AK35" s="102">
        <f t="shared" si="21"/>
        <v>0</v>
      </c>
      <c r="AL35" s="175" t="str">
        <f t="shared" si="22"/>
        <v/>
      </c>
      <c r="AM35" s="176"/>
      <c r="AN35" s="242"/>
      <c r="AO35" s="243"/>
      <c r="AP35" s="244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31515</v>
      </c>
      <c r="BG35" s="100">
        <f t="shared" si="25"/>
        <v>-1515</v>
      </c>
      <c r="BH35" s="101">
        <f t="shared" si="26"/>
        <v>0</v>
      </c>
      <c r="BI35" s="102">
        <f t="shared" si="27"/>
        <v>0</v>
      </c>
      <c r="BJ35" s="175" t="str">
        <f t="shared" si="28"/>
        <v/>
      </c>
      <c r="BK35" s="176"/>
      <c r="BL35" s="242"/>
      <c r="BM35" s="243"/>
      <c r="BN35" s="244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31515</v>
      </c>
      <c r="CE35" s="100">
        <f t="shared" si="31"/>
        <v>-1515</v>
      </c>
      <c r="CF35" s="101">
        <f t="shared" si="32"/>
        <v>0</v>
      </c>
      <c r="CG35" s="102">
        <f t="shared" si="33"/>
        <v>0</v>
      </c>
      <c r="CH35" s="175" t="str">
        <f t="shared" si="34"/>
        <v/>
      </c>
      <c r="CI35" s="176"/>
      <c r="CJ35" s="242"/>
      <c r="CK35" s="243"/>
      <c r="CL35" s="244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31515</v>
      </c>
      <c r="K36" s="100">
        <f t="shared" si="11"/>
        <v>-1515</v>
      </c>
      <c r="L36" s="101">
        <f t="shared" si="14"/>
        <v>0</v>
      </c>
      <c r="M36" s="102">
        <f t="shared" si="15"/>
        <v>0</v>
      </c>
      <c r="N36" s="175" t="str">
        <f t="shared" si="16"/>
        <v/>
      </c>
      <c r="O36" s="176"/>
      <c r="P36" s="163"/>
      <c r="Q36" s="164"/>
      <c r="R36" s="165"/>
      <c r="S36" s="144"/>
      <c r="T36" s="146"/>
      <c r="U36" s="146"/>
      <c r="V36" s="166" t="s">
        <v>104</v>
      </c>
      <c r="W36" s="167"/>
      <c r="X36" s="167"/>
      <c r="Y36" s="168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31515</v>
      </c>
      <c r="AI36" s="100">
        <f t="shared" si="19"/>
        <v>-1515</v>
      </c>
      <c r="AJ36" s="101">
        <f t="shared" si="20"/>
        <v>0</v>
      </c>
      <c r="AK36" s="102">
        <f t="shared" si="21"/>
        <v>0</v>
      </c>
      <c r="AL36" s="175" t="str">
        <f t="shared" si="22"/>
        <v/>
      </c>
      <c r="AM36" s="176"/>
      <c r="AN36" s="242"/>
      <c r="AO36" s="243"/>
      <c r="AP36" s="244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31515</v>
      </c>
      <c r="BG36" s="100">
        <f t="shared" si="25"/>
        <v>-1515</v>
      </c>
      <c r="BH36" s="101">
        <f t="shared" si="26"/>
        <v>0</v>
      </c>
      <c r="BI36" s="102">
        <f t="shared" si="27"/>
        <v>0</v>
      </c>
      <c r="BJ36" s="175" t="str">
        <f t="shared" si="28"/>
        <v/>
      </c>
      <c r="BK36" s="176"/>
      <c r="BL36" s="242"/>
      <c r="BM36" s="243"/>
      <c r="BN36" s="244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31515</v>
      </c>
      <c r="CE36" s="100">
        <f t="shared" si="31"/>
        <v>-1515</v>
      </c>
      <c r="CF36" s="101">
        <f t="shared" si="32"/>
        <v>0</v>
      </c>
      <c r="CG36" s="102">
        <f t="shared" si="33"/>
        <v>0</v>
      </c>
      <c r="CH36" s="175" t="str">
        <f t="shared" si="34"/>
        <v/>
      </c>
      <c r="CI36" s="176"/>
      <c r="CJ36" s="242"/>
      <c r="CK36" s="243"/>
      <c r="CL36" s="244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31515</v>
      </c>
      <c r="K37" s="100">
        <f t="shared" si="11"/>
        <v>-1515</v>
      </c>
      <c r="L37" s="101">
        <f t="shared" si="14"/>
        <v>0</v>
      </c>
      <c r="M37" s="102">
        <f t="shared" si="15"/>
        <v>0</v>
      </c>
      <c r="N37" s="175" t="str">
        <f t="shared" si="16"/>
        <v/>
      </c>
      <c r="O37" s="176"/>
      <c r="P37" s="163"/>
      <c r="Q37" s="164"/>
      <c r="R37" s="165"/>
      <c r="S37" s="144"/>
      <c r="T37" s="146"/>
      <c r="U37" s="146"/>
      <c r="V37" s="166"/>
      <c r="W37" s="167"/>
      <c r="X37" s="167"/>
      <c r="Y37" s="168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31515</v>
      </c>
      <c r="AI37" s="100">
        <f t="shared" si="19"/>
        <v>-1515</v>
      </c>
      <c r="AJ37" s="101">
        <f t="shared" si="20"/>
        <v>0</v>
      </c>
      <c r="AK37" s="102">
        <f t="shared" si="21"/>
        <v>0</v>
      </c>
      <c r="AL37" s="175" t="str">
        <f t="shared" si="22"/>
        <v/>
      </c>
      <c r="AM37" s="176"/>
      <c r="AN37" s="242"/>
      <c r="AO37" s="243"/>
      <c r="AP37" s="244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31515</v>
      </c>
      <c r="BG37" s="100">
        <f t="shared" si="25"/>
        <v>-1515</v>
      </c>
      <c r="BH37" s="101">
        <f t="shared" si="26"/>
        <v>0</v>
      </c>
      <c r="BI37" s="102">
        <f t="shared" si="27"/>
        <v>0</v>
      </c>
      <c r="BJ37" s="175" t="str">
        <f t="shared" si="28"/>
        <v/>
      </c>
      <c r="BK37" s="176"/>
      <c r="BL37" s="242"/>
      <c r="BM37" s="243"/>
      <c r="BN37" s="244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31515</v>
      </c>
      <c r="CE37" s="100">
        <f t="shared" si="31"/>
        <v>-1515</v>
      </c>
      <c r="CF37" s="101">
        <f t="shared" si="32"/>
        <v>0</v>
      </c>
      <c r="CG37" s="102">
        <f t="shared" si="33"/>
        <v>0</v>
      </c>
      <c r="CH37" s="175" t="str">
        <f t="shared" si="34"/>
        <v/>
      </c>
      <c r="CI37" s="176"/>
      <c r="CJ37" s="242"/>
      <c r="CK37" s="243"/>
      <c r="CL37" s="244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31515</v>
      </c>
      <c r="K38" s="100">
        <f t="shared" si="11"/>
        <v>-1515</v>
      </c>
      <c r="L38" s="101">
        <f t="shared" si="14"/>
        <v>0</v>
      </c>
      <c r="M38" s="102">
        <f t="shared" si="15"/>
        <v>0</v>
      </c>
      <c r="N38" s="175" t="str">
        <f t="shared" si="16"/>
        <v/>
      </c>
      <c r="O38" s="176"/>
      <c r="P38" s="163"/>
      <c r="Q38" s="164"/>
      <c r="R38" s="165"/>
      <c r="S38" s="144"/>
      <c r="T38" s="146"/>
      <c r="U38" s="146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31515</v>
      </c>
      <c r="AI38" s="100">
        <f t="shared" si="19"/>
        <v>-1515</v>
      </c>
      <c r="AJ38" s="101">
        <f t="shared" si="20"/>
        <v>0</v>
      </c>
      <c r="AK38" s="102">
        <f t="shared" si="21"/>
        <v>0</v>
      </c>
      <c r="AL38" s="175" t="str">
        <f t="shared" si="22"/>
        <v/>
      </c>
      <c r="AM38" s="176"/>
      <c r="AN38" s="242"/>
      <c r="AO38" s="243"/>
      <c r="AP38" s="244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31515</v>
      </c>
      <c r="BG38" s="100">
        <f t="shared" si="25"/>
        <v>-1515</v>
      </c>
      <c r="BH38" s="101">
        <f t="shared" si="26"/>
        <v>0</v>
      </c>
      <c r="BI38" s="102">
        <f t="shared" si="27"/>
        <v>0</v>
      </c>
      <c r="BJ38" s="175" t="str">
        <f t="shared" si="28"/>
        <v/>
      </c>
      <c r="BK38" s="176"/>
      <c r="BL38" s="242"/>
      <c r="BM38" s="243"/>
      <c r="BN38" s="244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31515</v>
      </c>
      <c r="CE38" s="100">
        <f t="shared" si="31"/>
        <v>-1515</v>
      </c>
      <c r="CF38" s="101">
        <f t="shared" si="32"/>
        <v>0</v>
      </c>
      <c r="CG38" s="102">
        <f t="shared" si="33"/>
        <v>0</v>
      </c>
      <c r="CH38" s="175" t="str">
        <f t="shared" si="34"/>
        <v/>
      </c>
      <c r="CI38" s="176"/>
      <c r="CJ38" s="242"/>
      <c r="CK38" s="243"/>
      <c r="CL38" s="244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31515</v>
      </c>
      <c r="K39" s="100">
        <f t="shared" si="11"/>
        <v>-1515</v>
      </c>
      <c r="L39" s="101">
        <f t="shared" si="14"/>
        <v>0</v>
      </c>
      <c r="M39" s="102">
        <f t="shared" si="15"/>
        <v>0</v>
      </c>
      <c r="N39" s="175" t="str">
        <f t="shared" si="16"/>
        <v/>
      </c>
      <c r="O39" s="176"/>
      <c r="P39" s="242"/>
      <c r="Q39" s="243"/>
      <c r="R39" s="244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31515</v>
      </c>
      <c r="AI39" s="100">
        <f t="shared" si="19"/>
        <v>-1515</v>
      </c>
      <c r="AJ39" s="101">
        <f t="shared" si="20"/>
        <v>0</v>
      </c>
      <c r="AK39" s="102">
        <f t="shared" si="21"/>
        <v>0</v>
      </c>
      <c r="AL39" s="175" t="str">
        <f t="shared" si="22"/>
        <v/>
      </c>
      <c r="AM39" s="176"/>
      <c r="AN39" s="242"/>
      <c r="AO39" s="243"/>
      <c r="AP39" s="244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31515</v>
      </c>
      <c r="BG39" s="100">
        <f t="shared" si="25"/>
        <v>-1515</v>
      </c>
      <c r="BH39" s="101">
        <f t="shared" si="26"/>
        <v>0</v>
      </c>
      <c r="BI39" s="102">
        <f t="shared" si="27"/>
        <v>0</v>
      </c>
      <c r="BJ39" s="175" t="str">
        <f t="shared" si="28"/>
        <v/>
      </c>
      <c r="BK39" s="176"/>
      <c r="BL39" s="242"/>
      <c r="BM39" s="243"/>
      <c r="BN39" s="244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31515</v>
      </c>
      <c r="CE39" s="100">
        <f t="shared" si="31"/>
        <v>-1515</v>
      </c>
      <c r="CF39" s="101">
        <f t="shared" si="32"/>
        <v>0</v>
      </c>
      <c r="CG39" s="102">
        <f t="shared" si="33"/>
        <v>0</v>
      </c>
      <c r="CH39" s="175" t="str">
        <f t="shared" si="34"/>
        <v/>
      </c>
      <c r="CI39" s="176"/>
      <c r="CJ39" s="242"/>
      <c r="CK39" s="243"/>
      <c r="CL39" s="244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31515</v>
      </c>
      <c r="K40" s="100">
        <f t="shared" si="11"/>
        <v>-1515</v>
      </c>
      <c r="L40" s="101">
        <f t="shared" si="14"/>
        <v>0</v>
      </c>
      <c r="M40" s="102">
        <f t="shared" si="15"/>
        <v>0</v>
      </c>
      <c r="N40" s="175" t="str">
        <f t="shared" si="16"/>
        <v/>
      </c>
      <c r="O40" s="176"/>
      <c r="P40" s="242"/>
      <c r="Q40" s="243"/>
      <c r="R40" s="244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31515</v>
      </c>
      <c r="AI40" s="100">
        <f t="shared" si="19"/>
        <v>-1515</v>
      </c>
      <c r="AJ40" s="101">
        <f t="shared" si="20"/>
        <v>0</v>
      </c>
      <c r="AK40" s="102">
        <f t="shared" si="21"/>
        <v>0</v>
      </c>
      <c r="AL40" s="175" t="str">
        <f t="shared" si="22"/>
        <v/>
      </c>
      <c r="AM40" s="176"/>
      <c r="AN40" s="242"/>
      <c r="AO40" s="243"/>
      <c r="AP40" s="244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31515</v>
      </c>
      <c r="BG40" s="100">
        <f t="shared" si="25"/>
        <v>-1515</v>
      </c>
      <c r="BH40" s="101">
        <f t="shared" si="26"/>
        <v>0</v>
      </c>
      <c r="BI40" s="102">
        <f t="shared" si="27"/>
        <v>0</v>
      </c>
      <c r="BJ40" s="175" t="str">
        <f t="shared" si="28"/>
        <v/>
      </c>
      <c r="BK40" s="176"/>
      <c r="BL40" s="242"/>
      <c r="BM40" s="243"/>
      <c r="BN40" s="244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31515</v>
      </c>
      <c r="CE40" s="100">
        <f t="shared" si="31"/>
        <v>-1515</v>
      </c>
      <c r="CF40" s="101">
        <f t="shared" si="32"/>
        <v>0</v>
      </c>
      <c r="CG40" s="102">
        <f t="shared" si="33"/>
        <v>0</v>
      </c>
      <c r="CH40" s="175" t="str">
        <f t="shared" si="34"/>
        <v/>
      </c>
      <c r="CI40" s="176"/>
      <c r="CJ40" s="242"/>
      <c r="CK40" s="243"/>
      <c r="CL40" s="244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25">
      <c r="B41" s="257" t="s">
        <v>0</v>
      </c>
      <c r="C41" s="258"/>
      <c r="D41" s="259"/>
      <c r="E41" s="114">
        <f>SUM(E15:E40)</f>
        <v>96.999999999999972</v>
      </c>
      <c r="F41" s="114">
        <f>SUM(F15:F40)</f>
        <v>10</v>
      </c>
      <c r="G41" s="115">
        <f>SUM(G15:G40)</f>
        <v>31515</v>
      </c>
      <c r="H41" s="116">
        <f>SUM(H15:H40)</f>
        <v>275.4644444444445</v>
      </c>
      <c r="I41" s="114">
        <f>IF(X4="",0,(SUM(I15:I40)-X4))</f>
        <v>110.79999999999997</v>
      </c>
      <c r="J41" s="115">
        <f>J40</f>
        <v>31515</v>
      </c>
      <c r="K41" s="115">
        <f>K40</f>
        <v>-1515</v>
      </c>
      <c r="L41" s="114">
        <f>SUM(L15:L40)</f>
        <v>32010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13.799999999999999</v>
      </c>
      <c r="T41" s="111"/>
      <c r="U41" s="123">
        <f>SUM(U15:U40)</f>
        <v>90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96.999999999999972</v>
      </c>
      <c r="AD41" s="114">
        <f>SUM(AD14:AD40)</f>
        <v>10</v>
      </c>
      <c r="AE41" s="115">
        <f>SUM(AE14:AE40)</f>
        <v>31515</v>
      </c>
      <c r="AF41" s="116">
        <f>SUM(AF14:AF40)</f>
        <v>275.4644444444445</v>
      </c>
      <c r="AG41" s="114">
        <f>SUM(AG14:AG40)</f>
        <v>110.79999999999997</v>
      </c>
      <c r="AH41" s="115">
        <f>AH40</f>
        <v>31515</v>
      </c>
      <c r="AI41" s="115">
        <f>AI40</f>
        <v>-1515</v>
      </c>
      <c r="AJ41" s="114">
        <f>SUM(AJ14:AJ40)</f>
        <v>32010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13.799999999999999</v>
      </c>
      <c r="AR41" s="68"/>
      <c r="AS41" s="125">
        <f>SUM(AS14:AS40)</f>
        <v>90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96.999999999999972</v>
      </c>
      <c r="BB41" s="114">
        <f>SUM(BB14:BB40)</f>
        <v>10</v>
      </c>
      <c r="BC41" s="115">
        <f>SUM(BC14:BC40)</f>
        <v>31515</v>
      </c>
      <c r="BD41" s="116">
        <f>SUM(BD14:BD40)</f>
        <v>275.4644444444445</v>
      </c>
      <c r="BE41" s="114">
        <f>SUM(BE14:BE40)</f>
        <v>110.79999999999997</v>
      </c>
      <c r="BF41" s="115">
        <f>BF40</f>
        <v>31515</v>
      </c>
      <c r="BG41" s="115">
        <f>BG40</f>
        <v>-1515</v>
      </c>
      <c r="BH41" s="114">
        <f>SUM(BH14:BH40)</f>
        <v>32010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13.799999999999999</v>
      </c>
      <c r="BP41" s="114"/>
      <c r="BQ41" s="125">
        <f>SUM(BQ14:BQ40)</f>
        <v>90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96.999999999999972</v>
      </c>
      <c r="BZ41" s="114">
        <f>SUM(BZ14:BZ40)</f>
        <v>10</v>
      </c>
      <c r="CA41" s="115">
        <f>SUM(CA14:CA40)</f>
        <v>31515</v>
      </c>
      <c r="CB41" s="116">
        <f>SUM(CB14:CB40)</f>
        <v>275.4644444444445</v>
      </c>
      <c r="CC41" s="114">
        <f>SUM(CC14:CC40)</f>
        <v>110.79999999999997</v>
      </c>
      <c r="CD41" s="115">
        <f>CD40</f>
        <v>31515</v>
      </c>
      <c r="CE41" s="115">
        <f>CE40</f>
        <v>-1515</v>
      </c>
      <c r="CF41" s="114">
        <f>SUM(CF14:CF40)</f>
        <v>32010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13.799999999999999</v>
      </c>
      <c r="CN41" s="114"/>
      <c r="CO41" s="125">
        <f>SUM(CO14:CO40)</f>
        <v>90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2" t="s">
        <v>43</v>
      </c>
      <c r="C42" s="253"/>
      <c r="D42" s="254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2" t="s">
        <v>43</v>
      </c>
      <c r="AA42" s="253"/>
      <c r="AB42" s="254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2" t="s">
        <v>43</v>
      </c>
      <c r="AY42" s="253"/>
      <c r="AZ42" s="254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2" t="s">
        <v>43</v>
      </c>
      <c r="BW42" s="253"/>
      <c r="BX42" s="254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0">
        <f>IF(CF41=0,"",CF41)</f>
        <v>32010</v>
      </c>
      <c r="E43" s="255" t="s">
        <v>58</v>
      </c>
      <c r="F43" s="255"/>
      <c r="G43" s="256"/>
      <c r="H43" s="79">
        <v>31140</v>
      </c>
      <c r="I43" s="80">
        <v>1</v>
      </c>
      <c r="J43" s="409" t="s">
        <v>32</v>
      </c>
      <c r="K43" s="410"/>
      <c r="L43" s="94">
        <f>CF43</f>
        <v>2.5</v>
      </c>
      <c r="M43" s="284" t="s">
        <v>38</v>
      </c>
      <c r="N43" s="194"/>
      <c r="O43" s="193" t="s">
        <v>67</v>
      </c>
      <c r="P43" s="194"/>
      <c r="Q43" s="193" t="s">
        <v>23</v>
      </c>
      <c r="R43" s="194"/>
      <c r="S43" s="193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32010</v>
      </c>
      <c r="AC43" s="255" t="s">
        <v>58</v>
      </c>
      <c r="AD43" s="255"/>
      <c r="AE43" s="256"/>
      <c r="AF43" s="132">
        <f>IF($H$43="","",$H$43)</f>
        <v>31140</v>
      </c>
      <c r="AG43" s="80">
        <v>1</v>
      </c>
      <c r="AH43" s="409" t="s">
        <v>32</v>
      </c>
      <c r="AI43" s="410"/>
      <c r="AJ43" s="94">
        <f>CF43</f>
        <v>2.5</v>
      </c>
      <c r="AK43" s="284" t="s">
        <v>38</v>
      </c>
      <c r="AL43" s="194"/>
      <c r="AM43" s="193" t="s">
        <v>67</v>
      </c>
      <c r="AN43" s="194"/>
      <c r="AO43" s="193" t="s">
        <v>23</v>
      </c>
      <c r="AP43" s="194"/>
      <c r="AQ43" s="193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32010</v>
      </c>
      <c r="BA43" s="255" t="s">
        <v>58</v>
      </c>
      <c r="BB43" s="255"/>
      <c r="BC43" s="256"/>
      <c r="BD43" s="132">
        <f>IF($H$43="","",$H$43)</f>
        <v>31140</v>
      </c>
      <c r="BE43" s="80">
        <v>1</v>
      </c>
      <c r="BF43" s="409" t="s">
        <v>32</v>
      </c>
      <c r="BG43" s="410"/>
      <c r="BH43" s="94">
        <f>CF43</f>
        <v>2.5</v>
      </c>
      <c r="BI43" s="284" t="s">
        <v>38</v>
      </c>
      <c r="BJ43" s="194"/>
      <c r="BK43" s="193" t="s">
        <v>67</v>
      </c>
      <c r="BL43" s="194"/>
      <c r="BM43" s="193" t="s">
        <v>23</v>
      </c>
      <c r="BN43" s="194"/>
      <c r="BO43" s="193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32010</v>
      </c>
      <c r="BY43" s="255" t="s">
        <v>58</v>
      </c>
      <c r="BZ43" s="255"/>
      <c r="CA43" s="256"/>
      <c r="CB43" s="132">
        <f>IF($H$43="","",$H$43)</f>
        <v>31140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84" t="s">
        <v>38</v>
      </c>
      <c r="CH43" s="194"/>
      <c r="CI43" s="193" t="s">
        <v>67</v>
      </c>
      <c r="CJ43" s="194"/>
      <c r="CK43" s="193" t="s">
        <v>23</v>
      </c>
      <c r="CL43" s="194"/>
      <c r="CM43" s="193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1">
        <f>IF(D43="","",(D45/D43))</f>
        <v>0.98453608247422686</v>
      </c>
      <c r="E44" s="403" t="s">
        <v>54</v>
      </c>
      <c r="F44" s="403"/>
      <c r="G44" s="404"/>
      <c r="H44" s="92">
        <f>IF(CO41=0,"",CO41)</f>
        <v>90</v>
      </c>
      <c r="I44" s="71">
        <v>2</v>
      </c>
      <c r="J44" s="371" t="s">
        <v>33</v>
      </c>
      <c r="K44" s="372"/>
      <c r="L44" s="95">
        <f>$CF$44</f>
        <v>4.95</v>
      </c>
      <c r="M44" s="285"/>
      <c r="N44" s="196"/>
      <c r="O44" s="195"/>
      <c r="P44" s="196"/>
      <c r="Q44" s="195"/>
      <c r="R44" s="196"/>
      <c r="S44" s="195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0.98453608247422686</v>
      </c>
      <c r="AC44" s="403" t="s">
        <v>54</v>
      </c>
      <c r="AD44" s="403"/>
      <c r="AE44" s="404"/>
      <c r="AF44" s="92">
        <f>IF($H$44="","",$H$44)</f>
        <v>90</v>
      </c>
      <c r="AG44" s="71">
        <v>2</v>
      </c>
      <c r="AH44" s="371" t="s">
        <v>33</v>
      </c>
      <c r="AI44" s="372"/>
      <c r="AJ44" s="95">
        <f>$CF$44</f>
        <v>4.95</v>
      </c>
      <c r="AK44" s="285"/>
      <c r="AL44" s="196"/>
      <c r="AM44" s="195"/>
      <c r="AN44" s="196"/>
      <c r="AO44" s="195"/>
      <c r="AP44" s="196"/>
      <c r="AQ44" s="195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0.98453608247422686</v>
      </c>
      <c r="BA44" s="403" t="s">
        <v>54</v>
      </c>
      <c r="BB44" s="403"/>
      <c r="BC44" s="404"/>
      <c r="BD44" s="92">
        <f>IF($H$44="","",$H$44)</f>
        <v>90</v>
      </c>
      <c r="BE44" s="71">
        <v>2</v>
      </c>
      <c r="BF44" s="371" t="s">
        <v>33</v>
      </c>
      <c r="BG44" s="372"/>
      <c r="BH44" s="95">
        <f>$CF$44</f>
        <v>4.95</v>
      </c>
      <c r="BI44" s="285"/>
      <c r="BJ44" s="196"/>
      <c r="BK44" s="195"/>
      <c r="BL44" s="196"/>
      <c r="BM44" s="195"/>
      <c r="BN44" s="196"/>
      <c r="BO44" s="195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0.98453608247422686</v>
      </c>
      <c r="BY44" s="403" t="s">
        <v>54</v>
      </c>
      <c r="BZ44" s="403"/>
      <c r="CA44" s="404"/>
      <c r="CB44" s="92">
        <f>IF($H$44="","",$H$44)</f>
        <v>90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4.95</v>
      </c>
      <c r="CG44" s="285"/>
      <c r="CH44" s="196"/>
      <c r="CI44" s="195"/>
      <c r="CJ44" s="196"/>
      <c r="CK44" s="195"/>
      <c r="CL44" s="196"/>
      <c r="CM44" s="195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2">
        <f>IF(CA41=0,"",CA41)</f>
        <v>31515</v>
      </c>
      <c r="E45" s="403" t="s">
        <v>55</v>
      </c>
      <c r="F45" s="403"/>
      <c r="G45" s="404"/>
      <c r="H45" s="92">
        <v>0</v>
      </c>
      <c r="I45" s="71">
        <v>3</v>
      </c>
      <c r="J45" s="250" t="s">
        <v>34</v>
      </c>
      <c r="K45" s="251"/>
      <c r="L45" s="96">
        <f>$CF$45</f>
        <v>1</v>
      </c>
      <c r="M45" s="272">
        <v>42068</v>
      </c>
      <c r="N45" s="273"/>
      <c r="O45" s="263" t="s">
        <v>100</v>
      </c>
      <c r="P45" s="264"/>
      <c r="Q45" s="248" t="s">
        <v>91</v>
      </c>
      <c r="R45" s="249"/>
      <c r="S45" s="248" t="s">
        <v>92</v>
      </c>
      <c r="T45" s="249"/>
      <c r="U45" s="248" t="s">
        <v>93</v>
      </c>
      <c r="V45" s="249"/>
      <c r="W45" s="265"/>
      <c r="X45" s="266"/>
      <c r="Y45" s="267"/>
      <c r="Z45" s="401" t="s">
        <v>60</v>
      </c>
      <c r="AA45" s="402"/>
      <c r="AB45" s="92">
        <f>IF($D$45="","",$D$45)</f>
        <v>31515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0" t="s">
        <v>34</v>
      </c>
      <c r="AI45" s="251"/>
      <c r="AJ45" s="96">
        <f>$CF$45</f>
        <v>1</v>
      </c>
      <c r="AK45" s="395">
        <f>IF($M$45="","",$M$45)</f>
        <v>42068</v>
      </c>
      <c r="AL45" s="396"/>
      <c r="AM45" s="381" t="str">
        <f>IF($O$45="","",$O$45)</f>
        <v>530 p</v>
      </c>
      <c r="AN45" s="382"/>
      <c r="AO45" s="381" t="str">
        <f>IF($Q$45="","",$Q$45)</f>
        <v xml:space="preserve">yes 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31515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0" t="s">
        <v>34</v>
      </c>
      <c r="BG45" s="251"/>
      <c r="BH45" s="96">
        <f>$CF$45</f>
        <v>1</v>
      </c>
      <c r="BI45" s="395">
        <f>IF($M$45="","",$M$45)</f>
        <v>42068</v>
      </c>
      <c r="BJ45" s="396"/>
      <c r="BK45" s="381" t="str">
        <f>IF($O$45="","",$O$45)</f>
        <v>530 p</v>
      </c>
      <c r="BL45" s="382"/>
      <c r="BM45" s="381" t="str">
        <f>IF($Q$45="","",$Q$45)</f>
        <v xml:space="preserve">yes 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31515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0" t="s">
        <v>34</v>
      </c>
      <c r="CE45" s="25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5">
        <f>IF($M$45="","",$M$45)</f>
        <v>42068</v>
      </c>
      <c r="CH45" s="396"/>
      <c r="CI45" s="381" t="str">
        <f>IF($O$45="","",$O$45)</f>
        <v>530 p</v>
      </c>
      <c r="CJ45" s="382"/>
      <c r="CK45" s="381" t="str">
        <f>IF($Q$45="","",$Q$45)</f>
        <v xml:space="preserve">yes 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3"/>
      <c r="C46" s="154"/>
      <c r="D46" s="155"/>
      <c r="E46" s="403" t="s">
        <v>56</v>
      </c>
      <c r="F46" s="403"/>
      <c r="G46" s="404"/>
      <c r="H46" s="92">
        <f>IF(D45="","",((H43+H44+H45)-D45))</f>
        <v>-285</v>
      </c>
      <c r="I46" s="71">
        <v>4</v>
      </c>
      <c r="J46" s="371" t="s">
        <v>37</v>
      </c>
      <c r="K46" s="372"/>
      <c r="L46" s="96">
        <f>$CF$46</f>
        <v>5.35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-285</v>
      </c>
      <c r="AG46" s="71">
        <v>4</v>
      </c>
      <c r="AH46" s="371" t="s">
        <v>37</v>
      </c>
      <c r="AI46" s="372"/>
      <c r="AJ46" s="96">
        <f>$CF$46</f>
        <v>5.35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-285</v>
      </c>
      <c r="BE46" s="71">
        <v>4</v>
      </c>
      <c r="BF46" s="371" t="s">
        <v>37</v>
      </c>
      <c r="BG46" s="372"/>
      <c r="BH46" s="96">
        <f>$CF$46</f>
        <v>5.35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-285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5.35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6"/>
      <c r="C47" s="157"/>
      <c r="D47" s="158"/>
      <c r="E47" s="169" t="s">
        <v>57</v>
      </c>
      <c r="F47" s="170"/>
      <c r="G47" s="171"/>
      <c r="H47" s="93">
        <f>IF(H46="","",(IF(H46&gt;0,(H46*M8)*(-1),ABS(H46*M8))))</f>
        <v>20.178000000000001</v>
      </c>
      <c r="I47" s="72">
        <v>5</v>
      </c>
      <c r="J47" s="184" t="s">
        <v>42</v>
      </c>
      <c r="K47" s="185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69" t="s">
        <v>57</v>
      </c>
      <c r="AD47" s="170"/>
      <c r="AE47" s="171"/>
      <c r="AF47" s="93">
        <f>IF($H$47="","",$H$47)</f>
        <v>20.178000000000001</v>
      </c>
      <c r="AG47" s="72">
        <v>5</v>
      </c>
      <c r="AH47" s="184" t="s">
        <v>42</v>
      </c>
      <c r="AI47" s="185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69" t="s">
        <v>57</v>
      </c>
      <c r="BB47" s="170"/>
      <c r="BC47" s="171"/>
      <c r="BD47" s="93">
        <f>IF($H$47="","",$H$47)</f>
        <v>20.178000000000001</v>
      </c>
      <c r="BE47" s="72">
        <v>5</v>
      </c>
      <c r="BF47" s="184" t="s">
        <v>42</v>
      </c>
      <c r="BG47" s="185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69" t="s">
        <v>57</v>
      </c>
      <c r="BZ47" s="170"/>
      <c r="CA47" s="171"/>
      <c r="CB47" s="93">
        <f>IF($H$47="","",$H$47)</f>
        <v>20.178000000000001</v>
      </c>
      <c r="CC47" s="72">
        <v>5</v>
      </c>
      <c r="CD47" s="184" t="s">
        <v>42</v>
      </c>
      <c r="CE47" s="185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2015-03-10T15:21:22Z</cp:lastPrinted>
  <dcterms:created xsi:type="dcterms:W3CDTF">2004-06-10T22:10:31Z</dcterms:created>
  <dcterms:modified xsi:type="dcterms:W3CDTF">2015-03-23T18:56:50Z</dcterms:modified>
</cp:coreProperties>
</file>