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0" i="51" l="1"/>
  <c r="G20" i="51"/>
  <c r="F20" i="51"/>
  <c r="E20" i="51"/>
  <c r="CF16" i="51" l="1"/>
  <c r="CH16" i="51" s="1"/>
  <c r="CF17" i="5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N25" i="51"/>
  <c r="AE41" i="51"/>
  <c r="BC14" i="51" s="1"/>
  <c r="BF40" i="51" s="1"/>
  <c r="BF41" i="51" s="1"/>
  <c r="CD14" i="51" s="1"/>
  <c r="AH23" i="51"/>
  <c r="AH31" i="51"/>
  <c r="AH21" i="51"/>
  <c r="N15" i="51"/>
  <c r="AH29" i="51"/>
  <c r="AH37" i="51"/>
  <c r="AN8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9" i="51" l="1"/>
  <c r="BF32" i="51"/>
  <c r="BF24" i="51"/>
  <c r="BF16" i="51"/>
  <c r="BF34" i="51"/>
  <c r="BF29" i="51"/>
  <c r="BF18" i="51"/>
  <c r="BF27" i="51"/>
  <c r="BF35" i="51"/>
  <c r="BF26" i="51"/>
  <c r="BF37" i="51"/>
  <c r="BF21" i="51"/>
  <c r="BF38" i="51"/>
  <c r="BF30" i="51"/>
  <c r="BF22" i="51"/>
  <c r="BC41" i="51"/>
  <c r="CA14" i="51" s="1"/>
  <c r="CD33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35" i="51"/>
  <c r="CD21" i="51"/>
  <c r="CD20" i="51"/>
  <c r="CD30" i="51"/>
  <c r="CD37" i="51"/>
  <c r="CD19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<sst xmlns="http://schemas.openxmlformats.org/spreadsheetml/2006/main" count="351" uniqueCount="118">
  <si>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</si>
  <si>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</si>
  <si>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</si>
  <si>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</si>
  <si>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</si>
  <si>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</si>
  <si>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</si>
  <si>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</si>
  <si>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</si>
  <si>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</si>
  <si>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</si>
  <si>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</si>
  <si>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</si>
  <si>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</si>
  <si>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</si>
  <si>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</si>
  <si>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</si>
  <si>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</si>
  <si>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</si>
  <si>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</si>
  <si>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</si>
  <si>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</si>
  <si>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</si>
  <si>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</si>
  <si>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</si>
  <si>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</si>
  <si>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</si>
  <si>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</si>
  <si>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</si>
  <si>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</si>
  <si>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</si>
  <si>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</si>
  <si>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</si>
  <si>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</si>
  <si>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</si>
  <si>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</si>
  <si>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</si>
  <si>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</si>
  <si>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</si>
  <si>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</si>
  <si>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</si>
  <si>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</si>
  <si>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</si>
  <si>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</si>
  <si>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</si>
  <si>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</si>
  <si>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</si>
  <si>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</si>
  <si>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</si>
  <si>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</si>
  <si>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</si>
  <si>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</si>
  <si>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</si>
  <si>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</si>
  <si>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</si>
  <si>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</si>
  <si>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</si>
  <si>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</si>
  <si>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</si>
  <si>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</si>
  <si>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</si>
  <si>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</si>
  <si>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</si>
  <si>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</si>
  <si>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</si>
  <si>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</si>
  <si>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</si>
  <si>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</si>
  <si>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</si>
  <si>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</si>
  <si>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</si>
  <si>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</si>
  <si>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</si>
  <si>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</si>
  <si>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</si>
  <si>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</si>
  <si>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293138-10</t>
  </si>
  <si>
    <t>L4</t>
  </si>
  <si>
    <t>Standard       L4</t>
  </si>
  <si>
    <t>A02032-0044</t>
  </si>
  <si>
    <t>DR</t>
  </si>
  <si>
    <t>0070778E</t>
  </si>
  <si>
    <t>MB</t>
  </si>
  <si>
    <t>Bar feed issues all night</t>
  </si>
  <si>
    <t>930 pm</t>
  </si>
  <si>
    <t>yes</t>
  </si>
  <si>
    <t>ok</t>
  </si>
  <si>
    <t>JC</t>
  </si>
  <si>
    <t>MF</t>
  </si>
  <si>
    <r>
      <t xml:space="preserve">D3, </t>
    </r>
    <r>
      <rPr>
        <sz val="9"/>
        <color indexed="8"/>
        <rFont val="Arial"/>
        <family val="2"/>
      </rPr>
      <t>Power surge on L4/tooling</t>
    </r>
  </si>
  <si>
    <t>Bar feeder trouble</t>
  </si>
  <si>
    <t>MAY IN</t>
  </si>
  <si>
    <t>MAY OUT</t>
  </si>
  <si>
    <t>1on1-per-AW</t>
  </si>
  <si>
    <t>SP</t>
  </si>
  <si>
    <t>Cold start/out of material</t>
  </si>
  <si>
    <t>1on1-per-JD</t>
  </si>
  <si>
    <t>F</t>
  </si>
  <si>
    <t>AW</t>
  </si>
  <si>
    <t>ACT reviewed at 11.2/289 pcs per hr</t>
  </si>
  <si>
    <t>TC</t>
  </si>
  <si>
    <t>Waiting for bar stock</t>
  </si>
  <si>
    <t>Threading motor burnt up/meeting</t>
  </si>
  <si>
    <t xml:space="preserve">Bar feed issues  </t>
  </si>
  <si>
    <t>71598E</t>
  </si>
  <si>
    <t>Meeting/maint.wrk on recess unit</t>
  </si>
  <si>
    <t>Packing</t>
  </si>
  <si>
    <t>E5</t>
  </si>
  <si>
    <t>71623E</t>
  </si>
  <si>
    <t>Helped on L1/L2, set-up L1</t>
  </si>
  <si>
    <t>BAW</t>
  </si>
  <si>
    <t>Cold start/st.14 chasers at start/power</t>
  </si>
  <si>
    <t>DT/TC</t>
  </si>
  <si>
    <t>3/4 NPT prob/change chasers dif style</t>
  </si>
  <si>
    <t>BW</t>
  </si>
  <si>
    <t>Down at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</si>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</sst>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77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L4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L4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L4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 t="s">
        <v>97</v>
      </c>
      <c r="K4" s="4"/>
      <c r="L4" s="81" t="s">
        <v>27</v>
      </c>
      <c r="M4" s="50">
        <v>72.38</v>
      </c>
      <c r="N4" s="229" t="s">
        <v>14</v>
      </c>
      <c r="O4" s="230"/>
      <c r="P4" s="213">
        <f>IF(M6="","",(ROUNDUP((C10*M8/M4/M6),0)*M6))</f>
        <v>577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3.6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F</v>
      </c>
      <c r="AI4" s="4"/>
      <c r="AJ4" s="81" t="s">
        <v>27</v>
      </c>
      <c r="AK4" s="106">
        <f>IF($M$4="","",$M$4)</f>
        <v>72.38</v>
      </c>
      <c r="AL4" s="229" t="s">
        <v>14</v>
      </c>
      <c r="AM4" s="230"/>
      <c r="AN4" s="213">
        <f>IF($P$4="","",$P$4)</f>
        <v>577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3.6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F</v>
      </c>
      <c r="BG4" s="4"/>
      <c r="BH4" s="81" t="s">
        <v>27</v>
      </c>
      <c r="BI4" s="106">
        <f>IF($M$4="","",$M$4)</f>
        <v>72.38</v>
      </c>
      <c r="BJ4" s="229" t="s">
        <v>14</v>
      </c>
      <c r="BK4" s="230"/>
      <c r="BL4" s="213">
        <f>IF($P$4="","",$P$4)</f>
        <v>577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3.6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F</v>
      </c>
      <c r="CE4" s="4"/>
      <c r="CF4" s="81" t="s">
        <v>27</v>
      </c>
      <c r="CG4" s="106">
        <f>IF($M$4="","",$M$4)</f>
        <v>72.38</v>
      </c>
      <c r="CH4" s="229" t="s">
        <v>14</v>
      </c>
      <c r="CI4" s="230"/>
      <c r="CJ4" s="213">
        <f>IF($P$4="","",$P$4)</f>
        <v>577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3.6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29">
        <v>289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271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1.1111111111111112</v>
      </c>
      <c r="Y6" s="29"/>
      <c r="Z6" s="77" t="s">
        <v>62</v>
      </c>
      <c r="AA6" s="308" t="str">
        <f>IF($C$6="","",$C$6)</f>
        <v>293138-10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289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271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1.1111111111111112</v>
      </c>
      <c r="AW6" s="29"/>
      <c r="AX6" s="77" t="s">
        <v>62</v>
      </c>
      <c r="AY6" s="308" t="str">
        <f>IF($C$6="","",$C$6)</f>
        <v>293138-10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289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271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1.1111111111111112</v>
      </c>
      <c r="BU6" s="29"/>
      <c r="BV6" s="77" t="s">
        <v>62</v>
      </c>
      <c r="BW6" s="308" t="str">
        <f>IF($C$6="","",$C$6)</f>
        <v>293138-10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289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271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1.1111111111111112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5" t="s">
        <v>64</v>
      </c>
      <c r="C8" s="423">
        <v>371638</v>
      </c>
      <c r="D8" s="423"/>
      <c r="E8" s="424"/>
      <c r="F8" s="417"/>
      <c r="G8" s="418"/>
      <c r="H8" s="353" t="s">
        <v>78</v>
      </c>
      <c r="I8" s="354"/>
      <c r="J8" s="132">
        <v>11</v>
      </c>
      <c r="K8" s="28"/>
      <c r="L8" s="81" t="s">
        <v>28</v>
      </c>
      <c r="M8" s="56">
        <v>1.0424</v>
      </c>
      <c r="N8" s="344" t="s">
        <v>29</v>
      </c>
      <c r="O8" s="345"/>
      <c r="P8" s="213">
        <f>IF(M8="","",M4/M8)</f>
        <v>69.435917114351497</v>
      </c>
      <c r="Q8" s="215"/>
      <c r="R8" s="28"/>
      <c r="S8" s="326" t="s">
        <v>99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371638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>
        <f>IF($J$8="","",$J$8)</f>
        <v>11</v>
      </c>
      <c r="AI8" s="28"/>
      <c r="AJ8" s="81" t="s">
        <v>28</v>
      </c>
      <c r="AK8" s="107">
        <f>IF($M$8="","",$M$8)</f>
        <v>1.0424</v>
      </c>
      <c r="AL8" s="344" t="s">
        <v>29</v>
      </c>
      <c r="AM8" s="345"/>
      <c r="AN8" s="213">
        <f>IF($P$8="","",$P$8)</f>
        <v>69.435917114351497</v>
      </c>
      <c r="AO8" s="215"/>
      <c r="AP8" s="28"/>
      <c r="AQ8" s="427" t="str">
        <f>IF($S$8="","",$S$8)</f>
        <v>ACT reviewed at 11.2/289 pcs per hr</v>
      </c>
      <c r="AR8" s="428"/>
      <c r="AS8" s="428"/>
      <c r="AT8" s="428"/>
      <c r="AU8" s="428"/>
      <c r="AV8" s="429"/>
      <c r="AW8" s="29"/>
      <c r="AX8" s="75" t="s">
        <v>64</v>
      </c>
      <c r="AY8" s="316">
        <f>IF(AA8="","",$C$8)</f>
        <v>371638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>
        <f>IF($J$8="","",$J$8)</f>
        <v>11</v>
      </c>
      <c r="BG8" s="28"/>
      <c r="BH8" s="81" t="s">
        <v>28</v>
      </c>
      <c r="BI8" s="107">
        <f>IF($M$8="","",$M$8)</f>
        <v>1.0424</v>
      </c>
      <c r="BJ8" s="344" t="s">
        <v>29</v>
      </c>
      <c r="BK8" s="345"/>
      <c r="BL8" s="213">
        <f>IF($P$8="","",$P$8)</f>
        <v>69.435917114351497</v>
      </c>
      <c r="BM8" s="215"/>
      <c r="BN8" s="28"/>
      <c r="BO8" s="427" t="str">
        <f>IF($S$8="","",$S$8)</f>
        <v>ACT reviewed at 11.2/289 pcs per hr</v>
      </c>
      <c r="BP8" s="428"/>
      <c r="BQ8" s="428"/>
      <c r="BR8" s="428"/>
      <c r="BS8" s="428"/>
      <c r="BT8" s="429"/>
      <c r="BU8" s="29"/>
      <c r="BV8" s="75" t="s">
        <v>64</v>
      </c>
      <c r="BW8" s="316">
        <f>IF(AY8="","",$C$8)</f>
        <v>371638</v>
      </c>
      <c r="BX8" s="316"/>
      <c r="BY8" s="317"/>
      <c r="BZ8" s="438" t="str">
        <f>IF(BB8="","",$F$8)</f>
        <v/>
      </c>
      <c r="CA8" s="439"/>
      <c r="CB8" s="353" t="s">
        <v>48</v>
      </c>
      <c r="CC8" s="354"/>
      <c r="CD8" s="134">
        <f>IF($J$8="","",$J$8)</f>
        <v>11</v>
      </c>
      <c r="CE8" s="28"/>
      <c r="CF8" s="81" t="s">
        <v>28</v>
      </c>
      <c r="CG8" s="107">
        <f>IF($M$8="","",$M$8)</f>
        <v>1.0424</v>
      </c>
      <c r="CH8" s="344" t="s">
        <v>29</v>
      </c>
      <c r="CI8" s="345"/>
      <c r="CJ8" s="213">
        <f>IF($P$8="","",$P$8)</f>
        <v>69.435917114351497</v>
      </c>
      <c r="CK8" s="215"/>
      <c r="CL8" s="28"/>
      <c r="CM8" s="427" t="str">
        <f>IF($S$8="","",$S$8)</f>
        <v>ACT reviewed at 11.2/289 pcs per hr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6" t="s">
        <v>63</v>
      </c>
      <c r="C10" s="216">
        <v>40000</v>
      </c>
      <c r="D10" s="216"/>
      <c r="E10" s="217"/>
      <c r="F10" s="415"/>
      <c r="G10" s="416"/>
      <c r="H10" s="353" t="s">
        <v>49</v>
      </c>
      <c r="I10" s="354"/>
      <c r="J10" s="133">
        <v>11.2</v>
      </c>
      <c r="K10" s="162" t="s">
        <v>98</v>
      </c>
      <c r="L10" s="182" t="s">
        <v>41</v>
      </c>
      <c r="M10" s="183"/>
      <c r="N10" s="204" t="s">
        <v>79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40000</v>
      </c>
      <c r="AB10" s="355"/>
      <c r="AC10" s="356"/>
      <c r="AD10" s="436" t="str">
        <f>IF($F$10="","",$F$10)</f>
        <v/>
      </c>
      <c r="AE10" s="437"/>
      <c r="AF10" s="353" t="s">
        <v>49</v>
      </c>
      <c r="AG10" s="354"/>
      <c r="AH10" s="135">
        <f>IF($J$10="","",$J$10)</f>
        <v>11.2</v>
      </c>
      <c r="AI10" s="108" t="str">
        <f>IF($K$10="","",$K$10)</f>
        <v>AW</v>
      </c>
      <c r="AJ10" s="182" t="s">
        <v>41</v>
      </c>
      <c r="AK10" s="183"/>
      <c r="AL10" s="184" t="str">
        <f>IF($N$10="","",$N$10)</f>
        <v>A02032-0044</v>
      </c>
      <c r="AM10" s="185"/>
      <c r="AN10" s="185"/>
      <c r="AO10" s="186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5">
        <f>IF($C$10="","",$C$10)</f>
        <v>40000</v>
      </c>
      <c r="AZ10" s="355"/>
      <c r="BA10" s="356"/>
      <c r="BB10" s="436" t="str">
        <f>IF($F$10="","",$F$10)</f>
        <v/>
      </c>
      <c r="BC10" s="437"/>
      <c r="BD10" s="353" t="s">
        <v>49</v>
      </c>
      <c r="BE10" s="354"/>
      <c r="BF10" s="135">
        <f>IF($J$10="","",$J$10)</f>
        <v>11.2</v>
      </c>
      <c r="BG10" s="108" t="str">
        <f>IF($K$10="","",$K$10)</f>
        <v>AW</v>
      </c>
      <c r="BH10" s="182" t="s">
        <v>41</v>
      </c>
      <c r="BI10" s="183"/>
      <c r="BJ10" s="184" t="str">
        <f>IF($N$10="","",$N$10)</f>
        <v>A02032-0044</v>
      </c>
      <c r="BK10" s="185"/>
      <c r="BL10" s="185"/>
      <c r="BM10" s="186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5">
        <f>IF($C$10="","",$C$10)</f>
        <v>40000</v>
      </c>
      <c r="BX10" s="355"/>
      <c r="BY10" s="356"/>
      <c r="BZ10" s="436" t="str">
        <f>IF($F$10="","",$F$10)</f>
        <v/>
      </c>
      <c r="CA10" s="437"/>
      <c r="CB10" s="353" t="s">
        <v>49</v>
      </c>
      <c r="CC10" s="354"/>
      <c r="CD10" s="135">
        <f>IF($J$10="","",$J$10)</f>
        <v>11.2</v>
      </c>
      <c r="CE10" s="108" t="str">
        <f>IF($K$10="","",$K$10)</f>
        <v>AW</v>
      </c>
      <c r="CF10" s="182" t="s">
        <v>41</v>
      </c>
      <c r="CG10" s="183"/>
      <c r="CH10" s="184" t="str">
        <f>IF($N$10="","",$N$10)</f>
        <v>A02032-0044</v>
      </c>
      <c r="CI10" s="185"/>
      <c r="CJ10" s="185"/>
      <c r="CK10" s="186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40000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104.95999999999997</v>
      </c>
      <c r="AD14" s="117">
        <f t="shared" ref="AD14:AI14" si="0">F41</f>
        <v>3.6</v>
      </c>
      <c r="AE14" s="118">
        <f t="shared" si="0"/>
        <v>21210</v>
      </c>
      <c r="AF14" s="119">
        <f>H41</f>
        <v>305.46150870406188</v>
      </c>
      <c r="AG14" s="117">
        <f t="shared" si="0"/>
        <v>124.85999999999996</v>
      </c>
      <c r="AH14" s="118">
        <f t="shared" si="0"/>
        <v>21210</v>
      </c>
      <c r="AI14" s="118">
        <f t="shared" si="0"/>
        <v>18790</v>
      </c>
      <c r="AJ14" s="120">
        <f>L41</f>
        <v>30333.44000000001</v>
      </c>
      <c r="AK14" s="64"/>
      <c r="AL14" s="357"/>
      <c r="AM14" s="358"/>
      <c r="AN14" s="359"/>
      <c r="AO14" s="360"/>
      <c r="AP14" s="361"/>
      <c r="AQ14" s="123">
        <f>S41</f>
        <v>19.899999999999999</v>
      </c>
      <c r="AR14" s="63"/>
      <c r="AS14" s="120">
        <f>U41</f>
        <v>121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104.95999999999997</v>
      </c>
      <c r="BB14" s="117">
        <f t="shared" ref="BB14" si="1">AD41</f>
        <v>3.6</v>
      </c>
      <c r="BC14" s="118">
        <f t="shared" ref="BC14" si="2">AE41</f>
        <v>21210</v>
      </c>
      <c r="BD14" s="119">
        <f>AF41</f>
        <v>305.46150870406188</v>
      </c>
      <c r="BE14" s="117">
        <f t="shared" ref="BE14" si="3">AG41</f>
        <v>124.85999999999996</v>
      </c>
      <c r="BF14" s="118">
        <f t="shared" ref="BF14" si="4">AH41</f>
        <v>21210</v>
      </c>
      <c r="BG14" s="118">
        <f t="shared" ref="BG14" si="5">AI41</f>
        <v>18790</v>
      </c>
      <c r="BH14" s="120">
        <f>AJ41</f>
        <v>30333.44000000001</v>
      </c>
      <c r="BI14" s="64"/>
      <c r="BJ14" s="357"/>
      <c r="BK14" s="358"/>
      <c r="BL14" s="359"/>
      <c r="BM14" s="360"/>
      <c r="BN14" s="361"/>
      <c r="BO14" s="123">
        <f>AQ41</f>
        <v>19.899999999999999</v>
      </c>
      <c r="BP14" s="63"/>
      <c r="BQ14" s="120">
        <f>AS41</f>
        <v>121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104.95999999999997</v>
      </c>
      <c r="BZ14" s="117">
        <f t="shared" ref="BZ14" si="6">BB41</f>
        <v>3.6</v>
      </c>
      <c r="CA14" s="118">
        <f t="shared" ref="CA14" si="7">BC41</f>
        <v>21210</v>
      </c>
      <c r="CB14" s="119">
        <f>BD41</f>
        <v>305.46150870406188</v>
      </c>
      <c r="CC14" s="117">
        <f t="shared" ref="CC14" si="8">BE41</f>
        <v>124.85999999999996</v>
      </c>
      <c r="CD14" s="118">
        <f t="shared" ref="CD14" si="9">BF41</f>
        <v>21210</v>
      </c>
      <c r="CE14" s="118">
        <f t="shared" ref="CE14" si="10">BG41</f>
        <v>18790</v>
      </c>
      <c r="CF14" s="120">
        <f>BH41</f>
        <v>30333.44000000001</v>
      </c>
      <c r="CG14" s="64"/>
      <c r="CH14" s="357"/>
      <c r="CI14" s="358"/>
      <c r="CJ14" s="359"/>
      <c r="CK14" s="360"/>
      <c r="CL14" s="361"/>
      <c r="CM14" s="123">
        <f>BO41</f>
        <v>19.899999999999999</v>
      </c>
      <c r="CN14" s="63"/>
      <c r="CO14" s="120">
        <f>BQ41</f>
        <v>121</v>
      </c>
      <c r="CP14" s="362" t="s">
        <v>45</v>
      </c>
      <c r="CQ14" s="363"/>
      <c r="CR14" s="363"/>
      <c r="CS14" s="364"/>
    </row>
    <row r="15" spans="2:97" ht="15" customHeight="1" x14ac:dyDescent="0.25">
      <c r="B15" s="136">
        <v>42152</v>
      </c>
      <c r="C15" s="159" t="s">
        <v>80</v>
      </c>
      <c r="D15" s="137">
        <v>28073</v>
      </c>
      <c r="E15" s="137">
        <v>0.5</v>
      </c>
      <c r="F15" s="140">
        <v>3.6</v>
      </c>
      <c r="G15" s="141">
        <v>75</v>
      </c>
      <c r="H15" s="97">
        <f>IF(G15="","",(IF($P$8=0,"",(G15/$M$6)/$P$8)))</f>
        <v>1.0801326333241226</v>
      </c>
      <c r="I15" s="98">
        <f>IF(G15="","",(SUM(E15+F15+S15)))</f>
        <v>6.6</v>
      </c>
      <c r="J15" s="99">
        <f>SUM(G$14:G15)</f>
        <v>75</v>
      </c>
      <c r="K15" s="99">
        <f t="shared" ref="K15:K40" si="11">C$10-J15</f>
        <v>39925</v>
      </c>
      <c r="L15" s="100">
        <f>IF(G15="",0,$J$6*(I15-F15-S15))</f>
        <v>144.49999999999986</v>
      </c>
      <c r="M15" s="101">
        <f>G15</f>
        <v>75</v>
      </c>
      <c r="N15" s="178">
        <f>IF(L15=0,"",(M15/L15))</f>
        <v>0.51903114186851262</v>
      </c>
      <c r="O15" s="179"/>
      <c r="P15" s="163" t="s">
        <v>81</v>
      </c>
      <c r="Q15" s="164"/>
      <c r="R15" s="165"/>
      <c r="S15" s="143">
        <v>2.5</v>
      </c>
      <c r="T15" s="145">
        <v>3</v>
      </c>
      <c r="U15" s="145">
        <v>21</v>
      </c>
      <c r="V15" s="169">
        <v>11</v>
      </c>
      <c r="W15" s="170"/>
      <c r="X15" s="170"/>
      <c r="Y15" s="17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21210</v>
      </c>
      <c r="AI15" s="99">
        <f>C$10-AH15</f>
        <v>18790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21210</v>
      </c>
      <c r="BG15" s="99">
        <f>$C$10-BF15</f>
        <v>18790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21210</v>
      </c>
      <c r="CE15" s="99">
        <f>$C$10-CD15</f>
        <v>18790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6">
        <v>42153</v>
      </c>
      <c r="C16" s="159" t="s">
        <v>82</v>
      </c>
      <c r="D16" s="137">
        <v>28134</v>
      </c>
      <c r="E16" s="137">
        <v>7.6</v>
      </c>
      <c r="F16" s="139">
        <v>0</v>
      </c>
      <c r="G16" s="141">
        <v>1800</v>
      </c>
      <c r="H16" s="97">
        <f t="shared" ref="H16:H40" si="12">IF(G16="","",(IF($P$8=0,"",(G16/$M$6)/$P$8)))</f>
        <v>25.923183199778943</v>
      </c>
      <c r="I16" s="98">
        <f t="shared" ref="I16:I40" si="13">IF(G16="","",(SUM(E16+F16+S16)))</f>
        <v>7.6</v>
      </c>
      <c r="J16" s="99">
        <f>SUM(G$14:G16)</f>
        <v>1875</v>
      </c>
      <c r="K16" s="99">
        <f>C$10-J16</f>
        <v>38125</v>
      </c>
      <c r="L16" s="100">
        <f t="shared" ref="L16:L40" si="14">IF(G16="",0,$J$6*(I16-F16-S16))</f>
        <v>2196.4</v>
      </c>
      <c r="M16" s="101">
        <f t="shared" ref="M16:M40" si="15">G16</f>
        <v>1800</v>
      </c>
      <c r="N16" s="178">
        <f t="shared" ref="N16:N40" si="16">IF(L16=0,"",(M16/L16))</f>
        <v>0.81952285558186122</v>
      </c>
      <c r="O16" s="179"/>
      <c r="P16" s="163"/>
      <c r="Q16" s="164"/>
      <c r="R16" s="165"/>
      <c r="S16" s="143">
        <v>0</v>
      </c>
      <c r="T16" s="145">
        <v>0</v>
      </c>
      <c r="U16" s="145">
        <v>0</v>
      </c>
      <c r="V16" s="166" t="s">
        <v>83</v>
      </c>
      <c r="W16" s="167"/>
      <c r="X16" s="167"/>
      <c r="Y16" s="168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21210</v>
      </c>
      <c r="AI16" s="99">
        <f t="shared" ref="AI16:AI40" si="19">C$10-AH16</f>
        <v>18790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21210</v>
      </c>
      <c r="BG16" s="99">
        <f t="shared" ref="BG16:BG40" si="25">$C$10-BF16</f>
        <v>18790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21210</v>
      </c>
      <c r="CE16" s="99">
        <f t="shared" ref="CE16:CE40" si="31">$C$10-CD16</f>
        <v>18790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6">
        <v>42153</v>
      </c>
      <c r="C17" s="159" t="s">
        <v>88</v>
      </c>
      <c r="D17" s="137"/>
      <c r="E17" s="137">
        <v>5</v>
      </c>
      <c r="F17" s="139">
        <v>0</v>
      </c>
      <c r="G17" s="141">
        <v>1390</v>
      </c>
      <c r="H17" s="97">
        <f t="shared" si="12"/>
        <v>20.018458137607073</v>
      </c>
      <c r="I17" s="98">
        <f t="shared" si="13"/>
        <v>7.6</v>
      </c>
      <c r="J17" s="99">
        <f>SUM(G$14:G17)</f>
        <v>3265</v>
      </c>
      <c r="K17" s="99">
        <f t="shared" si="11"/>
        <v>36735</v>
      </c>
      <c r="L17" s="100">
        <f t="shared" si="14"/>
        <v>1445</v>
      </c>
      <c r="M17" s="101">
        <f t="shared" si="15"/>
        <v>1390</v>
      </c>
      <c r="N17" s="178">
        <f t="shared" si="16"/>
        <v>0.96193771626297575</v>
      </c>
      <c r="O17" s="179"/>
      <c r="P17" s="163"/>
      <c r="Q17" s="164"/>
      <c r="R17" s="165"/>
      <c r="S17" s="143">
        <v>2.6</v>
      </c>
      <c r="T17" s="145">
        <v>2</v>
      </c>
      <c r="U17" s="145">
        <v>99</v>
      </c>
      <c r="V17" s="169" t="s">
        <v>89</v>
      </c>
      <c r="W17" s="170"/>
      <c r="X17" s="170"/>
      <c r="Y17" s="17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21210</v>
      </c>
      <c r="AI17" s="99">
        <f t="shared" si="19"/>
        <v>18790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21210</v>
      </c>
      <c r="BG17" s="99">
        <f t="shared" si="25"/>
        <v>18790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21210</v>
      </c>
      <c r="CE17" s="99">
        <f t="shared" si="31"/>
        <v>18790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6">
        <v>42153</v>
      </c>
      <c r="C18" s="159" t="s">
        <v>80</v>
      </c>
      <c r="D18" s="137">
        <v>28073</v>
      </c>
      <c r="E18" s="137">
        <v>7.6</v>
      </c>
      <c r="F18" s="139">
        <v>0</v>
      </c>
      <c r="G18" s="141">
        <v>1840</v>
      </c>
      <c r="H18" s="97">
        <f t="shared" si="12"/>
        <v>26.49925393755181</v>
      </c>
      <c r="I18" s="98">
        <f t="shared" si="13"/>
        <v>7.6</v>
      </c>
      <c r="J18" s="99">
        <f>SUM(G$14:G18)</f>
        <v>5105</v>
      </c>
      <c r="K18" s="99">
        <f t="shared" si="11"/>
        <v>34895</v>
      </c>
      <c r="L18" s="100">
        <f t="shared" si="14"/>
        <v>2196.4</v>
      </c>
      <c r="M18" s="101">
        <f t="shared" si="15"/>
        <v>1840</v>
      </c>
      <c r="N18" s="178">
        <f t="shared" si="16"/>
        <v>0.83773447459479145</v>
      </c>
      <c r="O18" s="179"/>
      <c r="P18" s="163"/>
      <c r="Q18" s="164"/>
      <c r="R18" s="165"/>
      <c r="S18" s="143">
        <v>0</v>
      </c>
      <c r="T18" s="145">
        <v>0</v>
      </c>
      <c r="U18" s="145">
        <v>0</v>
      </c>
      <c r="V18" s="166" t="s">
        <v>90</v>
      </c>
      <c r="W18" s="167"/>
      <c r="X18" s="167"/>
      <c r="Y18" s="168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21210</v>
      </c>
      <c r="AI18" s="99">
        <f t="shared" si="19"/>
        <v>18790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21210</v>
      </c>
      <c r="BG18" s="99">
        <f t="shared" si="25"/>
        <v>18790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21210</v>
      </c>
      <c r="CE18" s="99">
        <f t="shared" si="31"/>
        <v>18790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6">
        <v>42153</v>
      </c>
      <c r="C19" s="160" t="s">
        <v>80</v>
      </c>
      <c r="D19" s="145">
        <v>28073</v>
      </c>
      <c r="E19" s="145">
        <v>7.6</v>
      </c>
      <c r="F19" s="139">
        <v>0</v>
      </c>
      <c r="G19" s="141">
        <v>0</v>
      </c>
      <c r="H19" s="97">
        <f t="shared" si="12"/>
        <v>0</v>
      </c>
      <c r="I19" s="98">
        <f t="shared" si="13"/>
        <v>7.6</v>
      </c>
      <c r="J19" s="99">
        <f>SUM(G$14:G19)</f>
        <v>5105</v>
      </c>
      <c r="K19" s="99">
        <f t="shared" si="11"/>
        <v>34895</v>
      </c>
      <c r="L19" s="100">
        <f t="shared" si="14"/>
        <v>2196.4</v>
      </c>
      <c r="M19" s="101">
        <f t="shared" si="15"/>
        <v>0</v>
      </c>
      <c r="N19" s="178">
        <f t="shared" si="16"/>
        <v>0</v>
      </c>
      <c r="O19" s="179"/>
      <c r="P19" s="163"/>
      <c r="Q19" s="164"/>
      <c r="R19" s="165"/>
      <c r="S19" s="143">
        <v>0</v>
      </c>
      <c r="T19" s="145">
        <v>0</v>
      </c>
      <c r="U19" s="145">
        <v>0</v>
      </c>
      <c r="V19" s="166" t="s">
        <v>93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21210</v>
      </c>
      <c r="AI19" s="99">
        <f t="shared" si="19"/>
        <v>18790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21210</v>
      </c>
      <c r="BG19" s="99">
        <f t="shared" si="25"/>
        <v>18790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21210</v>
      </c>
      <c r="CE19" s="99">
        <f t="shared" si="31"/>
        <v>18790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6"/>
      <c r="C20" s="425" t="s">
        <v>91</v>
      </c>
      <c r="D20" s="426"/>
      <c r="E20" s="145">
        <f>SUM(E15:E19)</f>
        <v>28.299999999999997</v>
      </c>
      <c r="F20" s="139">
        <f>SUM(F15:F19)</f>
        <v>3.6</v>
      </c>
      <c r="G20" s="141">
        <f>SUM(G15:G19)</f>
        <v>5105</v>
      </c>
      <c r="H20" s="97">
        <f t="shared" si="12"/>
        <v>73.521027908261956</v>
      </c>
      <c r="I20" s="98">
        <f t="shared" si="13"/>
        <v>37</v>
      </c>
      <c r="J20" s="99">
        <f>SUM(G$14:G20)</f>
        <v>10210</v>
      </c>
      <c r="K20" s="99">
        <f t="shared" si="11"/>
        <v>29790</v>
      </c>
      <c r="L20" s="100">
        <f t="shared" si="14"/>
        <v>8178.6999999999989</v>
      </c>
      <c r="M20" s="101">
        <f t="shared" si="15"/>
        <v>5105</v>
      </c>
      <c r="N20" s="178">
        <f t="shared" si="16"/>
        <v>0.62418232726472433</v>
      </c>
      <c r="O20" s="179"/>
      <c r="P20" s="163"/>
      <c r="Q20" s="164"/>
      <c r="R20" s="165"/>
      <c r="S20" s="143">
        <f>SUM(S15:S19)</f>
        <v>5.0999999999999996</v>
      </c>
      <c r="T20" s="145"/>
      <c r="U20" s="145"/>
      <c r="V20" s="166"/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21210</v>
      </c>
      <c r="AI20" s="99">
        <f t="shared" si="19"/>
        <v>18790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21210</v>
      </c>
      <c r="BG20" s="99">
        <f t="shared" si="25"/>
        <v>18790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21210</v>
      </c>
      <c r="CE20" s="99">
        <f t="shared" si="31"/>
        <v>18790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6"/>
      <c r="C21" s="425" t="s">
        <v>92</v>
      </c>
      <c r="D21" s="426"/>
      <c r="E21" s="137">
        <v>-28.3</v>
      </c>
      <c r="F21" s="137">
        <v>-3.6</v>
      </c>
      <c r="G21" s="141">
        <v>-5105</v>
      </c>
      <c r="H21" s="97">
        <f t="shared" si="12"/>
        <v>-73.521027908261956</v>
      </c>
      <c r="I21" s="98">
        <f t="shared" si="13"/>
        <v>-37</v>
      </c>
      <c r="J21" s="99">
        <f>SUM(G$14:G21)</f>
        <v>5105</v>
      </c>
      <c r="K21" s="99">
        <f t="shared" si="11"/>
        <v>34895</v>
      </c>
      <c r="L21" s="100">
        <f t="shared" si="14"/>
        <v>-8178.6999999999989</v>
      </c>
      <c r="M21" s="101">
        <f t="shared" si="15"/>
        <v>-5105</v>
      </c>
      <c r="N21" s="178">
        <f t="shared" si="16"/>
        <v>0.62418232726472433</v>
      </c>
      <c r="O21" s="179"/>
      <c r="P21" s="163"/>
      <c r="Q21" s="164"/>
      <c r="R21" s="165"/>
      <c r="S21" s="143">
        <v>-5.0999999999999996</v>
      </c>
      <c r="T21" s="145"/>
      <c r="U21" s="145"/>
      <c r="V21" s="166"/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21210</v>
      </c>
      <c r="AI21" s="99">
        <f t="shared" si="19"/>
        <v>18790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21210</v>
      </c>
      <c r="BG21" s="99">
        <f t="shared" si="25"/>
        <v>18790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21210</v>
      </c>
      <c r="CE21" s="99">
        <f t="shared" si="31"/>
        <v>18790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6">
        <v>42156</v>
      </c>
      <c r="C22" s="160" t="s">
        <v>94</v>
      </c>
      <c r="D22" s="137">
        <v>3504</v>
      </c>
      <c r="E22" s="137">
        <v>6.6</v>
      </c>
      <c r="F22" s="137">
        <v>0</v>
      </c>
      <c r="G22" s="141">
        <v>1370</v>
      </c>
      <c r="H22" s="97">
        <f t="shared" si="12"/>
        <v>19.73042276872064</v>
      </c>
      <c r="I22" s="98">
        <f t="shared" si="13"/>
        <v>7.6</v>
      </c>
      <c r="J22" s="99">
        <f>SUM(G$14:G22)</f>
        <v>6475</v>
      </c>
      <c r="K22" s="99">
        <f t="shared" si="11"/>
        <v>33525</v>
      </c>
      <c r="L22" s="100">
        <f t="shared" si="14"/>
        <v>1907.3999999999999</v>
      </c>
      <c r="M22" s="101">
        <f t="shared" si="15"/>
        <v>1370</v>
      </c>
      <c r="N22" s="178">
        <f t="shared" si="16"/>
        <v>0.71825521652511282</v>
      </c>
      <c r="O22" s="179"/>
      <c r="P22" s="163"/>
      <c r="Q22" s="164"/>
      <c r="R22" s="165"/>
      <c r="S22" s="143">
        <v>1</v>
      </c>
      <c r="T22" s="145">
        <v>4</v>
      </c>
      <c r="U22" s="145">
        <v>0</v>
      </c>
      <c r="V22" s="166" t="s">
        <v>95</v>
      </c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21210</v>
      </c>
      <c r="AI22" s="99">
        <f t="shared" si="19"/>
        <v>18790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21210</v>
      </c>
      <c r="BG22" s="99">
        <f t="shared" si="25"/>
        <v>18790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21210</v>
      </c>
      <c r="CE22" s="99">
        <f t="shared" si="31"/>
        <v>18790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6">
        <v>42156</v>
      </c>
      <c r="C23" s="160" t="s">
        <v>94</v>
      </c>
      <c r="D23" s="137">
        <v>3504</v>
      </c>
      <c r="E23" s="137">
        <v>6.6</v>
      </c>
      <c r="F23" s="137">
        <v>0</v>
      </c>
      <c r="G23" s="141">
        <v>0</v>
      </c>
      <c r="H23" s="97">
        <f t="shared" si="12"/>
        <v>0</v>
      </c>
      <c r="I23" s="98">
        <f t="shared" si="13"/>
        <v>7.6</v>
      </c>
      <c r="J23" s="99">
        <f>SUM(G$14:G23)</f>
        <v>6475</v>
      </c>
      <c r="K23" s="99">
        <f t="shared" si="11"/>
        <v>33525</v>
      </c>
      <c r="L23" s="100">
        <f t="shared" si="14"/>
        <v>1907.3999999999999</v>
      </c>
      <c r="M23" s="101">
        <f t="shared" si="15"/>
        <v>0</v>
      </c>
      <c r="N23" s="178">
        <f t="shared" si="16"/>
        <v>0</v>
      </c>
      <c r="O23" s="179"/>
      <c r="P23" s="163"/>
      <c r="Q23" s="164"/>
      <c r="R23" s="165"/>
      <c r="S23" s="143">
        <v>1</v>
      </c>
      <c r="T23" s="145">
        <v>4</v>
      </c>
      <c r="U23" s="145">
        <v>0</v>
      </c>
      <c r="V23" s="166" t="s">
        <v>96</v>
      </c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21210</v>
      </c>
      <c r="AI23" s="99">
        <f t="shared" si="19"/>
        <v>18790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21210</v>
      </c>
      <c r="BG23" s="99">
        <f t="shared" si="25"/>
        <v>18790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21210</v>
      </c>
      <c r="CE23" s="99">
        <f t="shared" si="31"/>
        <v>18790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6">
        <v>42158</v>
      </c>
      <c r="C24" s="160" t="s">
        <v>100</v>
      </c>
      <c r="D24" s="137">
        <v>3529</v>
      </c>
      <c r="E24" s="137">
        <v>2.1</v>
      </c>
      <c r="F24" s="137">
        <v>0</v>
      </c>
      <c r="G24" s="142">
        <v>690</v>
      </c>
      <c r="H24" s="97">
        <f t="shared" si="12"/>
        <v>9.9372202265819283</v>
      </c>
      <c r="I24" s="98">
        <f t="shared" si="13"/>
        <v>7.6</v>
      </c>
      <c r="J24" s="99">
        <f>SUM(G$14:G24)</f>
        <v>7165</v>
      </c>
      <c r="K24" s="99">
        <f t="shared" si="11"/>
        <v>32835</v>
      </c>
      <c r="L24" s="100">
        <f t="shared" si="14"/>
        <v>606.89999999999986</v>
      </c>
      <c r="M24" s="101">
        <f t="shared" si="15"/>
        <v>690</v>
      </c>
      <c r="N24" s="178">
        <f t="shared" si="16"/>
        <v>1.1369253583786458</v>
      </c>
      <c r="O24" s="179"/>
      <c r="P24" s="163"/>
      <c r="Q24" s="164"/>
      <c r="R24" s="165"/>
      <c r="S24" s="143">
        <v>5.5</v>
      </c>
      <c r="T24" s="145">
        <v>4</v>
      </c>
      <c r="U24" s="145">
        <v>0</v>
      </c>
      <c r="V24" s="166" t="s">
        <v>101</v>
      </c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21210</v>
      </c>
      <c r="AI24" s="99">
        <f t="shared" si="19"/>
        <v>18790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21210</v>
      </c>
      <c r="BG24" s="99">
        <f t="shared" si="25"/>
        <v>18790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21210</v>
      </c>
      <c r="CE24" s="99">
        <f t="shared" si="31"/>
        <v>18790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6">
        <v>42159</v>
      </c>
      <c r="C25" s="160" t="s">
        <v>82</v>
      </c>
      <c r="D25" s="137">
        <v>28134</v>
      </c>
      <c r="E25" s="137">
        <v>5.3</v>
      </c>
      <c r="F25" s="137">
        <v>0</v>
      </c>
      <c r="G25" s="141">
        <v>1280</v>
      </c>
      <c r="H25" s="97">
        <f t="shared" si="12"/>
        <v>18.434263608731694</v>
      </c>
      <c r="I25" s="98">
        <f t="shared" si="13"/>
        <v>6.6</v>
      </c>
      <c r="J25" s="99">
        <f>SUM(G$14:G25)</f>
        <v>8445</v>
      </c>
      <c r="K25" s="99">
        <f t="shared" si="11"/>
        <v>31555</v>
      </c>
      <c r="L25" s="100">
        <f t="shared" si="14"/>
        <v>1531.7</v>
      </c>
      <c r="M25" s="101">
        <f t="shared" si="15"/>
        <v>1280</v>
      </c>
      <c r="N25" s="178">
        <f t="shared" si="16"/>
        <v>0.83567278187634653</v>
      </c>
      <c r="O25" s="179"/>
      <c r="P25" s="163"/>
      <c r="Q25" s="164"/>
      <c r="R25" s="165"/>
      <c r="S25" s="143">
        <v>1.3</v>
      </c>
      <c r="T25" s="145">
        <v>1</v>
      </c>
      <c r="U25" s="145">
        <v>0</v>
      </c>
      <c r="V25" s="166" t="s">
        <v>102</v>
      </c>
      <c r="W25" s="167"/>
      <c r="X25" s="167"/>
      <c r="Y25" s="168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21210</v>
      </c>
      <c r="AI25" s="99">
        <f t="shared" si="19"/>
        <v>18790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21210</v>
      </c>
      <c r="BG25" s="99">
        <f t="shared" si="25"/>
        <v>18790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21210</v>
      </c>
      <c r="CE25" s="99">
        <f t="shared" si="31"/>
        <v>18790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6">
        <v>42159</v>
      </c>
      <c r="C26" s="160" t="s">
        <v>82</v>
      </c>
      <c r="D26" s="137">
        <v>28134</v>
      </c>
      <c r="E26" s="137">
        <v>0</v>
      </c>
      <c r="F26" s="137">
        <v>0</v>
      </c>
      <c r="G26" s="141">
        <v>0</v>
      </c>
      <c r="H26" s="97">
        <f t="shared" si="12"/>
        <v>0</v>
      </c>
      <c r="I26" s="98">
        <f t="shared" si="13"/>
        <v>1</v>
      </c>
      <c r="J26" s="99">
        <f>SUM(G$14:G26)</f>
        <v>8445</v>
      </c>
      <c r="K26" s="99">
        <f t="shared" si="11"/>
        <v>31555</v>
      </c>
      <c r="L26" s="100">
        <f t="shared" si="14"/>
        <v>0</v>
      </c>
      <c r="M26" s="101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3">
        <v>1</v>
      </c>
      <c r="T26" s="145">
        <v>4</v>
      </c>
      <c r="U26" s="145">
        <v>0</v>
      </c>
      <c r="V26" s="166" t="s">
        <v>103</v>
      </c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21210</v>
      </c>
      <c r="AI26" s="99">
        <f t="shared" si="19"/>
        <v>18790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21210</v>
      </c>
      <c r="BG26" s="99">
        <f t="shared" si="25"/>
        <v>18790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21210</v>
      </c>
      <c r="CE26" s="99">
        <f t="shared" si="31"/>
        <v>18790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6">
        <v>42159</v>
      </c>
      <c r="C27" s="160" t="s">
        <v>100</v>
      </c>
      <c r="D27" s="137">
        <v>3529</v>
      </c>
      <c r="E27" s="137">
        <v>6.1</v>
      </c>
      <c r="F27" s="137">
        <v>0</v>
      </c>
      <c r="G27" s="141">
        <v>1670</v>
      </c>
      <c r="H27" s="97">
        <f t="shared" si="12"/>
        <v>24.050953302017131</v>
      </c>
      <c r="I27" s="98">
        <f t="shared" si="13"/>
        <v>7.6</v>
      </c>
      <c r="J27" s="99">
        <f>SUM(G$14:G27)</f>
        <v>10115</v>
      </c>
      <c r="K27" s="99">
        <f t="shared" si="11"/>
        <v>29885</v>
      </c>
      <c r="L27" s="100">
        <f t="shared" si="14"/>
        <v>1762.8999999999999</v>
      </c>
      <c r="M27" s="101">
        <f t="shared" si="15"/>
        <v>1670</v>
      </c>
      <c r="N27" s="178">
        <f t="shared" si="16"/>
        <v>0.94730273980373259</v>
      </c>
      <c r="O27" s="179"/>
      <c r="P27" s="163" t="s">
        <v>104</v>
      </c>
      <c r="Q27" s="164"/>
      <c r="R27" s="165"/>
      <c r="S27" s="143">
        <v>1.5</v>
      </c>
      <c r="T27" s="145">
        <v>4</v>
      </c>
      <c r="U27" s="145">
        <v>0</v>
      </c>
      <c r="V27" s="166" t="s">
        <v>105</v>
      </c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21210</v>
      </c>
      <c r="AI27" s="99">
        <f t="shared" si="19"/>
        <v>18790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21210</v>
      </c>
      <c r="BG27" s="99">
        <f t="shared" si="25"/>
        <v>18790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21210</v>
      </c>
      <c r="CE27" s="99">
        <f t="shared" si="31"/>
        <v>18790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6">
        <v>42160</v>
      </c>
      <c r="C28" s="160" t="s">
        <v>94</v>
      </c>
      <c r="D28" s="137">
        <v>3504</v>
      </c>
      <c r="E28" s="137">
        <v>7.6</v>
      </c>
      <c r="F28" s="137">
        <v>0</v>
      </c>
      <c r="G28" s="141">
        <v>1875</v>
      </c>
      <c r="H28" s="97">
        <f t="shared" si="12"/>
        <v>27.003315833103066</v>
      </c>
      <c r="I28" s="98">
        <f t="shared" si="13"/>
        <v>7.6</v>
      </c>
      <c r="J28" s="99">
        <f>SUM(G$14:G28)</f>
        <v>11990</v>
      </c>
      <c r="K28" s="99">
        <f t="shared" si="11"/>
        <v>28010</v>
      </c>
      <c r="L28" s="100">
        <f t="shared" si="14"/>
        <v>2196.4</v>
      </c>
      <c r="M28" s="101">
        <f t="shared" si="15"/>
        <v>1875</v>
      </c>
      <c r="N28" s="178">
        <f t="shared" si="16"/>
        <v>0.85366964123110545</v>
      </c>
      <c r="O28" s="179"/>
      <c r="P28" s="163" t="s">
        <v>104</v>
      </c>
      <c r="Q28" s="164"/>
      <c r="R28" s="165"/>
      <c r="S28" s="143">
        <v>0</v>
      </c>
      <c r="T28" s="145">
        <v>0</v>
      </c>
      <c r="U28" s="145">
        <v>0</v>
      </c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21210</v>
      </c>
      <c r="AI28" s="99">
        <f t="shared" si="19"/>
        <v>18790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21210</v>
      </c>
      <c r="BG28" s="99">
        <f t="shared" si="25"/>
        <v>18790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21210</v>
      </c>
      <c r="CE28" s="99">
        <f t="shared" si="31"/>
        <v>18790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6">
        <v>42160</v>
      </c>
      <c r="C29" s="160" t="s">
        <v>106</v>
      </c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11990</v>
      </c>
      <c r="K29" s="99">
        <f t="shared" si="11"/>
        <v>28010</v>
      </c>
      <c r="L29" s="100">
        <f t="shared" si="14"/>
        <v>0</v>
      </c>
      <c r="M29" s="101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3"/>
      <c r="T29" s="145"/>
      <c r="U29" s="145">
        <v>1</v>
      </c>
      <c r="V29" s="169" t="s">
        <v>107</v>
      </c>
      <c r="W29" s="170"/>
      <c r="X29" s="170"/>
      <c r="Y29" s="17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21210</v>
      </c>
      <c r="AI29" s="99">
        <f t="shared" si="19"/>
        <v>18790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21210</v>
      </c>
      <c r="BG29" s="99">
        <f t="shared" si="25"/>
        <v>18790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21210</v>
      </c>
      <c r="CE29" s="99">
        <f t="shared" si="31"/>
        <v>18790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6">
        <v>42160</v>
      </c>
      <c r="C30" s="160" t="s">
        <v>100</v>
      </c>
      <c r="D30" s="137">
        <v>3529</v>
      </c>
      <c r="E30" s="137">
        <v>7.6</v>
      </c>
      <c r="F30" s="137">
        <v>0</v>
      </c>
      <c r="G30" s="141">
        <v>2250</v>
      </c>
      <c r="H30" s="97">
        <f t="shared" si="12"/>
        <v>32.403978999723684</v>
      </c>
      <c r="I30" s="98">
        <f t="shared" si="13"/>
        <v>7.6</v>
      </c>
      <c r="J30" s="99">
        <f>SUM(G$14:G30)</f>
        <v>14240</v>
      </c>
      <c r="K30" s="99">
        <f t="shared" si="11"/>
        <v>25760</v>
      </c>
      <c r="L30" s="100">
        <f t="shared" si="14"/>
        <v>2196.4</v>
      </c>
      <c r="M30" s="101">
        <f t="shared" si="15"/>
        <v>2250</v>
      </c>
      <c r="N30" s="178">
        <f t="shared" si="16"/>
        <v>1.0244035694773266</v>
      </c>
      <c r="O30" s="179"/>
      <c r="P30" s="163" t="s">
        <v>108</v>
      </c>
      <c r="Q30" s="164"/>
      <c r="R30" s="165"/>
      <c r="S30" s="143">
        <v>0</v>
      </c>
      <c r="T30" s="145">
        <v>0</v>
      </c>
      <c r="U30" s="145">
        <v>0</v>
      </c>
      <c r="V30" s="166" t="s">
        <v>109</v>
      </c>
      <c r="W30" s="167"/>
      <c r="X30" s="167"/>
      <c r="Y30" s="168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21210</v>
      </c>
      <c r="AI30" s="99">
        <f t="shared" si="19"/>
        <v>18790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21210</v>
      </c>
      <c r="BG30" s="99">
        <f t="shared" si="25"/>
        <v>18790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21210</v>
      </c>
      <c r="CE30" s="99">
        <f t="shared" si="31"/>
        <v>18790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6">
        <v>42160</v>
      </c>
      <c r="C31" s="160" t="s">
        <v>100</v>
      </c>
      <c r="D31" s="137">
        <v>3529</v>
      </c>
      <c r="E31" s="137">
        <v>7.6</v>
      </c>
      <c r="F31" s="137">
        <v>0</v>
      </c>
      <c r="G31" s="141">
        <v>0</v>
      </c>
      <c r="H31" s="97">
        <f t="shared" si="12"/>
        <v>0</v>
      </c>
      <c r="I31" s="98">
        <f t="shared" si="13"/>
        <v>7.6</v>
      </c>
      <c r="J31" s="99">
        <f>SUM(G$14:G31)</f>
        <v>14240</v>
      </c>
      <c r="K31" s="99">
        <f t="shared" si="11"/>
        <v>25760</v>
      </c>
      <c r="L31" s="100">
        <f t="shared" si="14"/>
        <v>2196.4</v>
      </c>
      <c r="M31" s="101">
        <f t="shared" si="15"/>
        <v>0</v>
      </c>
      <c r="N31" s="178">
        <f t="shared" si="16"/>
        <v>0</v>
      </c>
      <c r="O31" s="179"/>
      <c r="P31" s="163" t="s">
        <v>108</v>
      </c>
      <c r="Q31" s="164"/>
      <c r="R31" s="165"/>
      <c r="S31" s="143">
        <v>0</v>
      </c>
      <c r="T31" s="145">
        <v>0</v>
      </c>
      <c r="U31" s="145">
        <v>0</v>
      </c>
      <c r="V31" s="166" t="s">
        <v>93</v>
      </c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21210</v>
      </c>
      <c r="AI31" s="99">
        <f t="shared" si="19"/>
        <v>18790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21210</v>
      </c>
      <c r="BG31" s="99">
        <f t="shared" si="25"/>
        <v>18790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21210</v>
      </c>
      <c r="CE31" s="99">
        <f t="shared" si="31"/>
        <v>18790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6">
        <v>42160</v>
      </c>
      <c r="C32" s="160" t="s">
        <v>110</v>
      </c>
      <c r="D32" s="137">
        <v>27927</v>
      </c>
      <c r="E32" s="137">
        <v>7.6</v>
      </c>
      <c r="F32" s="137">
        <v>0</v>
      </c>
      <c r="G32" s="141">
        <v>1985</v>
      </c>
      <c r="H32" s="97">
        <f t="shared" si="12"/>
        <v>28.587510361978445</v>
      </c>
      <c r="I32" s="98">
        <f t="shared" si="13"/>
        <v>7.6</v>
      </c>
      <c r="J32" s="99">
        <f>SUM(G$14:G32)</f>
        <v>16225</v>
      </c>
      <c r="K32" s="99">
        <f t="shared" si="11"/>
        <v>23775</v>
      </c>
      <c r="L32" s="100">
        <f t="shared" si="14"/>
        <v>2196.4</v>
      </c>
      <c r="M32" s="101">
        <f t="shared" si="15"/>
        <v>1985</v>
      </c>
      <c r="N32" s="178">
        <f t="shared" si="16"/>
        <v>0.90375159351666356</v>
      </c>
      <c r="O32" s="179"/>
      <c r="P32" s="163"/>
      <c r="Q32" s="164"/>
      <c r="R32" s="165"/>
      <c r="S32" s="143">
        <v>0</v>
      </c>
      <c r="T32" s="145">
        <v>0</v>
      </c>
      <c r="U32" s="145">
        <v>0</v>
      </c>
      <c r="V32" s="166"/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21210</v>
      </c>
      <c r="AI32" s="99">
        <f t="shared" si="19"/>
        <v>18790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21210</v>
      </c>
      <c r="BG32" s="99">
        <f t="shared" si="25"/>
        <v>18790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21210</v>
      </c>
      <c r="CE32" s="99">
        <f t="shared" si="31"/>
        <v>18790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6">
        <v>42163</v>
      </c>
      <c r="C33" s="160" t="s">
        <v>94</v>
      </c>
      <c r="D33" s="137">
        <v>3504</v>
      </c>
      <c r="E33" s="137">
        <v>5.0999999999999996</v>
      </c>
      <c r="F33" s="137">
        <v>0</v>
      </c>
      <c r="G33" s="141">
        <v>1265</v>
      </c>
      <c r="H33" s="97">
        <f t="shared" si="12"/>
        <v>18.218237082066871</v>
      </c>
      <c r="I33" s="98">
        <f t="shared" si="13"/>
        <v>7.6</v>
      </c>
      <c r="J33" s="99">
        <f>SUM(G$14:G33)</f>
        <v>17490</v>
      </c>
      <c r="K33" s="99">
        <f t="shared" si="11"/>
        <v>22510</v>
      </c>
      <c r="L33" s="100">
        <f t="shared" si="14"/>
        <v>1473.8999999999999</v>
      </c>
      <c r="M33" s="101">
        <f t="shared" si="15"/>
        <v>1265</v>
      </c>
      <c r="N33" s="178">
        <f t="shared" si="16"/>
        <v>0.85826718230544818</v>
      </c>
      <c r="O33" s="179"/>
      <c r="P33" s="163"/>
      <c r="Q33" s="164"/>
      <c r="R33" s="165"/>
      <c r="S33" s="143">
        <v>2.5</v>
      </c>
      <c r="T33" s="145">
        <v>4</v>
      </c>
      <c r="U33" s="145">
        <v>0</v>
      </c>
      <c r="V33" s="166" t="s">
        <v>111</v>
      </c>
      <c r="W33" s="167"/>
      <c r="X33" s="167"/>
      <c r="Y33" s="168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21210</v>
      </c>
      <c r="AI33" s="99">
        <f t="shared" si="19"/>
        <v>18790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21210</v>
      </c>
      <c r="BG33" s="99">
        <f t="shared" si="25"/>
        <v>18790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21210</v>
      </c>
      <c r="CE33" s="99">
        <f t="shared" si="31"/>
        <v>18790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6">
        <v>42163</v>
      </c>
      <c r="C34" s="160" t="s">
        <v>112</v>
      </c>
      <c r="D34" s="137"/>
      <c r="E34" s="137">
        <v>7.66</v>
      </c>
      <c r="F34" s="137">
        <v>0</v>
      </c>
      <c r="G34" s="141">
        <v>1815</v>
      </c>
      <c r="H34" s="97">
        <f t="shared" si="12"/>
        <v>26.13920972644377</v>
      </c>
      <c r="I34" s="98">
        <f t="shared" si="13"/>
        <v>7.66</v>
      </c>
      <c r="J34" s="99">
        <f>SUM(G$14:G34)</f>
        <v>19305</v>
      </c>
      <c r="K34" s="99">
        <f t="shared" si="11"/>
        <v>20695</v>
      </c>
      <c r="L34" s="100">
        <f t="shared" si="14"/>
        <v>2213.7400000000002</v>
      </c>
      <c r="M34" s="101">
        <f t="shared" si="15"/>
        <v>1815</v>
      </c>
      <c r="N34" s="178">
        <f t="shared" si="16"/>
        <v>0.81987947997506472</v>
      </c>
      <c r="O34" s="179"/>
      <c r="P34" s="163" t="s">
        <v>108</v>
      </c>
      <c r="Q34" s="164"/>
      <c r="R34" s="165"/>
      <c r="S34" s="143">
        <v>0</v>
      </c>
      <c r="T34" s="145">
        <v>0</v>
      </c>
      <c r="U34" s="145">
        <v>0</v>
      </c>
      <c r="V34" s="166" t="s">
        <v>113</v>
      </c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21210</v>
      </c>
      <c r="AI34" s="99">
        <f t="shared" si="19"/>
        <v>18790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21210</v>
      </c>
      <c r="BG34" s="99">
        <f t="shared" si="25"/>
        <v>18790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21210</v>
      </c>
      <c r="CE34" s="99">
        <f t="shared" si="31"/>
        <v>18790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6">
        <v>42163</v>
      </c>
      <c r="C35" s="160" t="s">
        <v>114</v>
      </c>
      <c r="D35" s="137">
        <v>27927</v>
      </c>
      <c r="E35" s="137">
        <v>6.6</v>
      </c>
      <c r="F35" s="137">
        <v>0</v>
      </c>
      <c r="G35" s="141">
        <v>1770</v>
      </c>
      <c r="H35" s="97">
        <f t="shared" si="12"/>
        <v>25.491130146449294</v>
      </c>
      <c r="I35" s="98">
        <f t="shared" si="13"/>
        <v>7.6</v>
      </c>
      <c r="J35" s="99">
        <f>SUM(G$14:G35)</f>
        <v>21075</v>
      </c>
      <c r="K35" s="99">
        <f t="shared" si="11"/>
        <v>18925</v>
      </c>
      <c r="L35" s="100">
        <f t="shared" si="14"/>
        <v>1907.3999999999999</v>
      </c>
      <c r="M35" s="101">
        <f t="shared" si="15"/>
        <v>1770</v>
      </c>
      <c r="N35" s="178">
        <f t="shared" si="16"/>
        <v>0.92796476879521872</v>
      </c>
      <c r="O35" s="179"/>
      <c r="P35" s="163"/>
      <c r="Q35" s="164"/>
      <c r="R35" s="165"/>
      <c r="S35" s="143">
        <v>1</v>
      </c>
      <c r="T35" s="145">
        <v>2</v>
      </c>
      <c r="U35" s="145">
        <v>0</v>
      </c>
      <c r="V35" s="166" t="s">
        <v>115</v>
      </c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21210</v>
      </c>
      <c r="AI35" s="99">
        <f t="shared" si="19"/>
        <v>18790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21210</v>
      </c>
      <c r="BG35" s="99">
        <f t="shared" si="25"/>
        <v>18790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21210</v>
      </c>
      <c r="CE35" s="99">
        <f t="shared" si="31"/>
        <v>18790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6">
        <v>42164</v>
      </c>
      <c r="C36" s="160" t="s">
        <v>94</v>
      </c>
      <c r="D36" s="137">
        <v>3504</v>
      </c>
      <c r="E36" s="137">
        <v>0.2</v>
      </c>
      <c r="F36" s="137">
        <v>0</v>
      </c>
      <c r="G36" s="141">
        <v>135</v>
      </c>
      <c r="H36" s="97">
        <f t="shared" si="12"/>
        <v>1.9442387399834209</v>
      </c>
      <c r="I36" s="98">
        <f t="shared" si="13"/>
        <v>0.2</v>
      </c>
      <c r="J36" s="99">
        <f>SUM(G$14:G36)</f>
        <v>21210</v>
      </c>
      <c r="K36" s="99">
        <f t="shared" si="11"/>
        <v>18790</v>
      </c>
      <c r="L36" s="100">
        <f t="shared" si="14"/>
        <v>57.800000000000004</v>
      </c>
      <c r="M36" s="101">
        <f t="shared" si="15"/>
        <v>135</v>
      </c>
      <c r="N36" s="178">
        <f t="shared" si="16"/>
        <v>2.3356401384083045</v>
      </c>
      <c r="O36" s="179"/>
      <c r="P36" s="163"/>
      <c r="Q36" s="164"/>
      <c r="R36" s="165"/>
      <c r="S36" s="143">
        <v>0</v>
      </c>
      <c r="T36" s="145">
        <v>0</v>
      </c>
      <c r="U36" s="145">
        <v>0</v>
      </c>
      <c r="V36" s="169" t="s">
        <v>116</v>
      </c>
      <c r="W36" s="170"/>
      <c r="X36" s="170"/>
      <c r="Y36" s="17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21210</v>
      </c>
      <c r="AI36" s="99">
        <f t="shared" si="19"/>
        <v>18790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21210</v>
      </c>
      <c r="BG36" s="99">
        <f t="shared" si="25"/>
        <v>18790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21210</v>
      </c>
      <c r="CE36" s="99">
        <f t="shared" si="31"/>
        <v>18790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21210</v>
      </c>
      <c r="K37" s="99">
        <f t="shared" si="11"/>
        <v>18790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 t="s">
        <v>117</v>
      </c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21210</v>
      </c>
      <c r="AI37" s="99">
        <f t="shared" si="19"/>
        <v>18790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21210</v>
      </c>
      <c r="BG37" s="99">
        <f t="shared" si="25"/>
        <v>18790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21210</v>
      </c>
      <c r="CE37" s="99">
        <f t="shared" si="31"/>
        <v>18790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21210</v>
      </c>
      <c r="K38" s="99">
        <f t="shared" si="11"/>
        <v>18790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21210</v>
      </c>
      <c r="AI38" s="99">
        <f t="shared" si="19"/>
        <v>18790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21210</v>
      </c>
      <c r="BG38" s="99">
        <f t="shared" si="25"/>
        <v>18790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21210</v>
      </c>
      <c r="CE38" s="99">
        <f t="shared" si="31"/>
        <v>18790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21210</v>
      </c>
      <c r="K39" s="99">
        <f t="shared" si="11"/>
        <v>18790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21210</v>
      </c>
      <c r="AI39" s="99">
        <f t="shared" si="19"/>
        <v>18790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21210</v>
      </c>
      <c r="BG39" s="99">
        <f t="shared" si="25"/>
        <v>18790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21210</v>
      </c>
      <c r="CE39" s="99">
        <f t="shared" si="31"/>
        <v>18790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21210</v>
      </c>
      <c r="K40" s="99">
        <f t="shared" si="11"/>
        <v>18790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21210</v>
      </c>
      <c r="AI40" s="99">
        <f t="shared" si="19"/>
        <v>18790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21210</v>
      </c>
      <c r="BG40" s="99">
        <f t="shared" si="25"/>
        <v>18790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21210</v>
      </c>
      <c r="CE40" s="99">
        <f t="shared" si="31"/>
        <v>18790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104.95999999999997</v>
      </c>
      <c r="F41" s="113">
        <f>SUM(F15:F40)</f>
        <v>3.6</v>
      </c>
      <c r="G41" s="114">
        <f>SUM(G15:G40)</f>
        <v>21210</v>
      </c>
      <c r="H41" s="115">
        <f>SUM(H15:H40)</f>
        <v>305.46150870406188</v>
      </c>
      <c r="I41" s="113">
        <f>IF(X4="",0,(SUM(I15:I40)-X4))</f>
        <v>124.85999999999996</v>
      </c>
      <c r="J41" s="114">
        <f>J40</f>
        <v>21210</v>
      </c>
      <c r="K41" s="114">
        <f>K40</f>
        <v>18790</v>
      </c>
      <c r="L41" s="113">
        <f>SUM(L15:L40)</f>
        <v>30333.44000000001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19.899999999999999</v>
      </c>
      <c r="T41" s="110"/>
      <c r="U41" s="122">
        <f>SUM(U15:U40)</f>
        <v>121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104.95999999999997</v>
      </c>
      <c r="AD41" s="113">
        <f>SUM(AD14:AD40)</f>
        <v>3.6</v>
      </c>
      <c r="AE41" s="114">
        <f>SUM(AE14:AE40)</f>
        <v>21210</v>
      </c>
      <c r="AF41" s="115">
        <f>SUM(AF14:AF40)</f>
        <v>305.46150870406188</v>
      </c>
      <c r="AG41" s="113">
        <f>SUM(AG14:AG40)</f>
        <v>124.85999999999996</v>
      </c>
      <c r="AH41" s="114">
        <f>AH40</f>
        <v>21210</v>
      </c>
      <c r="AI41" s="114">
        <f>AI40</f>
        <v>18790</v>
      </c>
      <c r="AJ41" s="113">
        <f>SUM(AJ14:AJ40)</f>
        <v>30333.44000000001</v>
      </c>
      <c r="AK41" s="68" t="s">
        <v>0</v>
      </c>
      <c r="AL41" s="405" t="s">
        <v>0</v>
      </c>
      <c r="AM41" s="406"/>
      <c r="AN41" s="373"/>
      <c r="AO41" s="374"/>
      <c r="AP41" s="374"/>
      <c r="AQ41" s="113">
        <f>SUM(AQ14:AQ40)</f>
        <v>19.899999999999999</v>
      </c>
      <c r="AR41" s="68"/>
      <c r="AS41" s="124">
        <f>SUM(AS14:AS40)</f>
        <v>121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104.95999999999997</v>
      </c>
      <c r="BB41" s="113">
        <f>SUM(BB14:BB40)</f>
        <v>3.6</v>
      </c>
      <c r="BC41" s="114">
        <f>SUM(BC14:BC40)</f>
        <v>21210</v>
      </c>
      <c r="BD41" s="115">
        <f>SUM(BD14:BD40)</f>
        <v>305.46150870406188</v>
      </c>
      <c r="BE41" s="113">
        <f>SUM(BE14:BE40)</f>
        <v>124.85999999999996</v>
      </c>
      <c r="BF41" s="114">
        <f>BF40</f>
        <v>21210</v>
      </c>
      <c r="BG41" s="114">
        <f>BG40</f>
        <v>18790</v>
      </c>
      <c r="BH41" s="113">
        <f>SUM(BH14:BH40)</f>
        <v>30333.44000000001</v>
      </c>
      <c r="BI41" s="68" t="s">
        <v>0</v>
      </c>
      <c r="BJ41" s="405" t="s">
        <v>0</v>
      </c>
      <c r="BK41" s="406"/>
      <c r="BL41" s="373"/>
      <c r="BM41" s="374"/>
      <c r="BN41" s="374"/>
      <c r="BO41" s="113">
        <f>SUM(BO14:BO40)</f>
        <v>19.899999999999999</v>
      </c>
      <c r="BP41" s="113"/>
      <c r="BQ41" s="124">
        <f>SUM(BQ14:BQ40)</f>
        <v>121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104.95999999999997</v>
      </c>
      <c r="BZ41" s="113">
        <f>SUM(BZ14:BZ40)</f>
        <v>3.6</v>
      </c>
      <c r="CA41" s="114">
        <f>SUM(CA14:CA40)</f>
        <v>21210</v>
      </c>
      <c r="CB41" s="115">
        <f>SUM(CB14:CB40)</f>
        <v>305.46150870406188</v>
      </c>
      <c r="CC41" s="113">
        <f>SUM(CC14:CC40)</f>
        <v>124.85999999999996</v>
      </c>
      <c r="CD41" s="114">
        <f>CD40</f>
        <v>21210</v>
      </c>
      <c r="CE41" s="114">
        <f>CE40</f>
        <v>18790</v>
      </c>
      <c r="CF41" s="113">
        <f>SUM(CF14:CF40)</f>
        <v>30333.44000000001</v>
      </c>
      <c r="CG41" s="68" t="s">
        <v>0</v>
      </c>
      <c r="CH41" s="405" t="s">
        <v>0</v>
      </c>
      <c r="CI41" s="406"/>
      <c r="CJ41" s="373"/>
      <c r="CK41" s="374"/>
      <c r="CL41" s="374"/>
      <c r="CM41" s="113">
        <f>SUM(CM14:CM40)</f>
        <v>19.899999999999999</v>
      </c>
      <c r="CN41" s="113"/>
      <c r="CO41" s="124">
        <f>SUM(CO14:CO40)</f>
        <v>121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89">
        <f>IF(CF41=0,"",CF41)</f>
        <v>30333.44000000001</v>
      </c>
      <c r="E43" s="258" t="s">
        <v>58</v>
      </c>
      <c r="F43" s="258"/>
      <c r="G43" s="259"/>
      <c r="H43" s="78">
        <v>21231</v>
      </c>
      <c r="I43" s="79">
        <v>1</v>
      </c>
      <c r="J43" s="409" t="s">
        <v>32</v>
      </c>
      <c r="K43" s="410"/>
      <c r="L43" s="93">
        <f>CF43</f>
        <v>1.3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30333.44000000001</v>
      </c>
      <c r="AC43" s="258" t="s">
        <v>58</v>
      </c>
      <c r="AD43" s="258"/>
      <c r="AE43" s="259"/>
      <c r="AF43" s="131">
        <f>IF($H$43="","",$H$43)</f>
        <v>21231</v>
      </c>
      <c r="AG43" s="79">
        <v>1</v>
      </c>
      <c r="AH43" s="409" t="s">
        <v>32</v>
      </c>
      <c r="AI43" s="410"/>
      <c r="AJ43" s="93">
        <f>CF43</f>
        <v>1.3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30333.44000000001</v>
      </c>
      <c r="BA43" s="258" t="s">
        <v>58</v>
      </c>
      <c r="BB43" s="258"/>
      <c r="BC43" s="259"/>
      <c r="BD43" s="131">
        <f>IF($H$43="","",$H$43)</f>
        <v>21231</v>
      </c>
      <c r="BE43" s="79">
        <v>1</v>
      </c>
      <c r="BF43" s="409" t="s">
        <v>32</v>
      </c>
      <c r="BG43" s="410"/>
      <c r="BH43" s="93">
        <f>CF43</f>
        <v>1.3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30333.44000000001</v>
      </c>
      <c r="BY43" s="258" t="s">
        <v>58</v>
      </c>
      <c r="BZ43" s="258"/>
      <c r="CA43" s="259"/>
      <c r="CB43" s="131">
        <f>IF($H$43="","",$H$43)</f>
        <v>21231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1.3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0">
        <f>IF(D43="","",(D45/D43))</f>
        <v>0.69922831040594124</v>
      </c>
      <c r="E44" s="403" t="s">
        <v>54</v>
      </c>
      <c r="F44" s="403"/>
      <c r="G44" s="404"/>
      <c r="H44" s="91">
        <f>IF(CO41=0,"",CO41)</f>
        <v>121</v>
      </c>
      <c r="I44" s="71">
        <v>2</v>
      </c>
      <c r="J44" s="371" t="s">
        <v>33</v>
      </c>
      <c r="K44" s="372"/>
      <c r="L44" s="94">
        <f>$CF$44</f>
        <v>3.6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0.69922831040594124</v>
      </c>
      <c r="AC44" s="403" t="s">
        <v>54</v>
      </c>
      <c r="AD44" s="403"/>
      <c r="AE44" s="404"/>
      <c r="AF44" s="91">
        <f>IF($H$44="","",$H$44)</f>
        <v>121</v>
      </c>
      <c r="AG44" s="71">
        <v>2</v>
      </c>
      <c r="AH44" s="371" t="s">
        <v>33</v>
      </c>
      <c r="AI44" s="372"/>
      <c r="AJ44" s="94">
        <f>$CF$44</f>
        <v>3.6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0.69922831040594124</v>
      </c>
      <c r="BA44" s="403" t="s">
        <v>54</v>
      </c>
      <c r="BB44" s="403"/>
      <c r="BC44" s="404"/>
      <c r="BD44" s="91">
        <f>IF($H$44="","",$H$44)</f>
        <v>121</v>
      </c>
      <c r="BE44" s="71">
        <v>2</v>
      </c>
      <c r="BF44" s="371" t="s">
        <v>33</v>
      </c>
      <c r="BG44" s="372"/>
      <c r="BH44" s="94">
        <f>$CF$44</f>
        <v>3.6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0.69922831040594124</v>
      </c>
      <c r="BY44" s="403" t="s">
        <v>54</v>
      </c>
      <c r="BZ44" s="403"/>
      <c r="CA44" s="404"/>
      <c r="CB44" s="91">
        <f>IF($H$44="","",$H$44)</f>
        <v>121</v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3.6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1">
        <f>IF(CA41=0,"",CA41)</f>
        <v>21210</v>
      </c>
      <c r="E45" s="403" t="s">
        <v>55</v>
      </c>
      <c r="F45" s="403"/>
      <c r="G45" s="404"/>
      <c r="H45" s="91">
        <v>0</v>
      </c>
      <c r="I45" s="71">
        <v>3</v>
      </c>
      <c r="J45" s="253" t="s">
        <v>34</v>
      </c>
      <c r="K45" s="254"/>
      <c r="L45" s="95">
        <f>$CF$45</f>
        <v>2.5</v>
      </c>
      <c r="M45" s="272">
        <v>42152</v>
      </c>
      <c r="N45" s="273"/>
      <c r="O45" s="263" t="s">
        <v>84</v>
      </c>
      <c r="P45" s="264"/>
      <c r="Q45" s="251" t="s">
        <v>85</v>
      </c>
      <c r="R45" s="252"/>
      <c r="S45" s="251" t="s">
        <v>86</v>
      </c>
      <c r="T45" s="252"/>
      <c r="U45" s="251" t="s">
        <v>87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21210</v>
      </c>
      <c r="AC45" s="403" t="s">
        <v>55</v>
      </c>
      <c r="AD45" s="403"/>
      <c r="AE45" s="404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2.5</v>
      </c>
      <c r="AK45" s="395">
        <f>IF($M$45="","",$M$45)</f>
        <v>42152</v>
      </c>
      <c r="AL45" s="396"/>
      <c r="AM45" s="381" t="str">
        <f>IF($O$45="","",$O$45)</f>
        <v>930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21210</v>
      </c>
      <c r="BA45" s="403" t="s">
        <v>55</v>
      </c>
      <c r="BB45" s="403"/>
      <c r="BC45" s="404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2.5</v>
      </c>
      <c r="BI45" s="395">
        <f>IF($M$45="","",$M$45)</f>
        <v>42152</v>
      </c>
      <c r="BJ45" s="396"/>
      <c r="BK45" s="381" t="str">
        <f>IF($O$45="","",$O$45)</f>
        <v>930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21210</v>
      </c>
      <c r="BY45" s="403" t="s">
        <v>55</v>
      </c>
      <c r="BZ45" s="403"/>
      <c r="CA45" s="404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2.5</v>
      </c>
      <c r="CG45" s="395">
        <f>IF($M$45="","",$M$45)</f>
        <v>42152</v>
      </c>
      <c r="CH45" s="396"/>
      <c r="CI45" s="381" t="str">
        <f>IF($O$45="","",$O$45)</f>
        <v>930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142</v>
      </c>
      <c r="I46" s="71">
        <v>4</v>
      </c>
      <c r="J46" s="371" t="s">
        <v>37</v>
      </c>
      <c r="K46" s="372"/>
      <c r="L46" s="95">
        <f>$CF$46</f>
        <v>12.5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142</v>
      </c>
      <c r="AG46" s="71">
        <v>4</v>
      </c>
      <c r="AH46" s="371" t="s">
        <v>37</v>
      </c>
      <c r="AI46" s="372"/>
      <c r="AJ46" s="95">
        <f>$CF$46</f>
        <v>12.5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142</v>
      </c>
      <c r="BE46" s="71">
        <v>4</v>
      </c>
      <c r="BF46" s="371" t="s">
        <v>37</v>
      </c>
      <c r="BG46" s="372"/>
      <c r="BH46" s="95">
        <f>$CF$46</f>
        <v>12.5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142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12.5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-148.02080000000001</v>
      </c>
      <c r="I47" s="72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-148.02080000000001</v>
      </c>
      <c r="AG47" s="72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72" t="s">
        <v>57</v>
      </c>
      <c r="BB47" s="173"/>
      <c r="BC47" s="174"/>
      <c r="BD47" s="92">
        <f>IF($H$47="","",$H$47)</f>
        <v>-148.02080000000001</v>
      </c>
      <c r="BE47" s="72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72" t="s">
        <v>57</v>
      </c>
      <c r="BZ47" s="173"/>
      <c r="CA47" s="174"/>
      <c r="CB47" s="92">
        <f>IF($H$47="","",$H$47)</f>
        <v>-148.02080000000001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O46:BP46"/>
    <mergeCell ref="BA46:BC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F44:BG44"/>
    <mergeCell ref="BW6:BY6"/>
    <mergeCell ref="CB6:CC6"/>
    <mergeCell ref="CH6:CI6"/>
    <mergeCell ref="CJ6:CK6"/>
    <mergeCell ref="CO6:CQ6"/>
    <mergeCell ref="BZ7:CA7"/>
    <mergeCell ref="CB7:CD7"/>
    <mergeCell ref="CM7:CR7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AX45:AY45"/>
    <mergeCell ref="BA45:BC45"/>
    <mergeCell ref="BF45:BG45"/>
    <mergeCell ref="BI45:BJ45"/>
    <mergeCell ref="BK45:BL45"/>
    <mergeCell ref="BK46:BL46"/>
    <mergeCell ref="BM46:BN46"/>
    <mergeCell ref="BJ40:BK40"/>
    <mergeCell ref="BL40:BN40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0:D20"/>
    <mergeCell ref="C21:D21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2015-06-08T14:03:56Z</cp:lastPrinted>
  <dcterms:created xsi:type="dcterms:W3CDTF">2004-06-10T22:10:31Z</dcterms:created>
  <dcterms:modified xsi:type="dcterms:W3CDTF">2015-06-16T19:28:02Z</dcterms:modified>
</cp:coreProperties>
</file>