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2015 Closed W-O's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'!$A$1:$BU$47</definedName>
  </definedNames>
  <calcPr calcId="152511"/>
</workbook>
</file>

<file path=xl/calcChain.xml><?xml version="1.0" encoding="utf-8"?>
<calcChain xmlns="http://schemas.openxmlformats.org/spreadsheetml/2006/main">
  <c r="BE17" i="51" l="1"/>
  <c r="BD17" i="51"/>
  <c r="BE16" i="51"/>
  <c r="BD16" i="51"/>
  <c r="BE15" i="51"/>
  <c r="BD15" i="51"/>
  <c r="AG21" i="51" l="1"/>
  <c r="AF21" i="51"/>
  <c r="AG20" i="51"/>
  <c r="AF20" i="51"/>
  <c r="AG16" i="51" l="1"/>
  <c r="AF16" i="51"/>
  <c r="AG15" i="51"/>
  <c r="AF15" i="51"/>
  <c r="S18" i="51" l="1"/>
  <c r="E18" i="51"/>
  <c r="F18" i="51"/>
  <c r="G18" i="51"/>
  <c r="CF16" i="51" l="1"/>
  <c r="CF17" i="51"/>
  <c r="CF18" i="51"/>
  <c r="CF19" i="51"/>
  <c r="CH19" i="51" s="1"/>
  <c r="CF20" i="51"/>
  <c r="CF21" i="51"/>
  <c r="CF22" i="51"/>
  <c r="CF23" i="51"/>
  <c r="CH23" i="51" s="1"/>
  <c r="CF24" i="51"/>
  <c r="CF25" i="51"/>
  <c r="CF26" i="51"/>
  <c r="CF27" i="51"/>
  <c r="CH27" i="51" s="1"/>
  <c r="CF28" i="51"/>
  <c r="CF29" i="51"/>
  <c r="CF30" i="51"/>
  <c r="CF31" i="51"/>
  <c r="CH31" i="51" s="1"/>
  <c r="CF32" i="51"/>
  <c r="CF33" i="51"/>
  <c r="CF34" i="51"/>
  <c r="CF35" i="51"/>
  <c r="CH35" i="51" s="1"/>
  <c r="CF36" i="51"/>
  <c r="CF37" i="51"/>
  <c r="CF38" i="51"/>
  <c r="CF39" i="51"/>
  <c r="CH39" i="51" s="1"/>
  <c r="CF40" i="51"/>
  <c r="BH16" i="51"/>
  <c r="BH17" i="51"/>
  <c r="BH20" i="51"/>
  <c r="BJ20" i="51" s="1"/>
  <c r="BH21" i="51"/>
  <c r="BH22" i="51"/>
  <c r="BJ22" i="51" s="1"/>
  <c r="BH23" i="51"/>
  <c r="BH24" i="51"/>
  <c r="BJ24" i="51" s="1"/>
  <c r="BH25" i="5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40" i="51"/>
  <c r="L29" i="51"/>
  <c r="N29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H28" i="51" s="1"/>
  <c r="BJ28" i="51" s="1"/>
  <c r="BD28" i="51"/>
  <c r="BI27" i="51"/>
  <c r="BE27" i="51"/>
  <c r="BH27" i="51" s="1"/>
  <c r="BJ27" i="51" s="1"/>
  <c r="BD27" i="51"/>
  <c r="BI26" i="51"/>
  <c r="BE26" i="51"/>
  <c r="BH26" i="51" s="1"/>
  <c r="BJ26" i="51" s="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H19" i="51" s="1"/>
  <c r="BJ19" i="51" s="1"/>
  <c r="BD19" i="51"/>
  <c r="BI18" i="51"/>
  <c r="BE18" i="51"/>
  <c r="BH18" i="51" s="1"/>
  <c r="BJ18" i="51" s="1"/>
  <c r="BD18" i="51"/>
  <c r="BI17" i="51"/>
  <c r="BJ17" i="51"/>
  <c r="BI16" i="51"/>
  <c r="BI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G39" i="51"/>
  <c r="AJ39" i="51" s="1"/>
  <c r="AL39" i="51" s="1"/>
  <c r="AF39" i="51"/>
  <c r="AK38" i="51"/>
  <c r="AG38" i="51"/>
  <c r="AJ38" i="51" s="1"/>
  <c r="AL38" i="51" s="1"/>
  <c r="AF38" i="51"/>
  <c r="AK37" i="51"/>
  <c r="AG37" i="51"/>
  <c r="AJ37" i="51" s="1"/>
  <c r="AL37" i="51" s="1"/>
  <c r="AF37" i="51"/>
  <c r="AK36" i="51"/>
  <c r="AG36" i="51"/>
  <c r="AJ36" i="51" s="1"/>
  <c r="AF36" i="51"/>
  <c r="AK35" i="51"/>
  <c r="AG35" i="51"/>
  <c r="AJ35" i="51" s="1"/>
  <c r="AL35" i="51" s="1"/>
  <c r="AF35" i="51"/>
  <c r="AK34" i="51"/>
  <c r="AG34" i="51"/>
  <c r="AJ34" i="51" s="1"/>
  <c r="AF34" i="51"/>
  <c r="AK33" i="51"/>
  <c r="AG33" i="51"/>
  <c r="AJ33" i="51" s="1"/>
  <c r="AL33" i="51" s="1"/>
  <c r="AF33" i="51"/>
  <c r="AK32" i="51"/>
  <c r="AG32" i="51"/>
  <c r="AJ32" i="51" s="1"/>
  <c r="AL32" i="51" s="1"/>
  <c r="AF32" i="51"/>
  <c r="AK31" i="51"/>
  <c r="AG31" i="51"/>
  <c r="AJ31" i="51" s="1"/>
  <c r="AL31" i="51" s="1"/>
  <c r="AF31" i="51"/>
  <c r="AK30" i="51"/>
  <c r="AG30" i="51"/>
  <c r="AJ30" i="51" s="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F27" i="51"/>
  <c r="AK26" i="51"/>
  <c r="AG26" i="51"/>
  <c r="AJ26" i="51" s="1"/>
  <c r="AF26" i="51"/>
  <c r="AK25" i="51"/>
  <c r="AG25" i="51"/>
  <c r="AJ25" i="51" s="1"/>
  <c r="AL25" i="51" s="1"/>
  <c r="AF25" i="51"/>
  <c r="AK24" i="51"/>
  <c r="AG24" i="51"/>
  <c r="AJ24" i="51" s="1"/>
  <c r="AL24" i="51" s="1"/>
  <c r="AF24" i="51"/>
  <c r="AK23" i="51"/>
  <c r="AG23" i="51"/>
  <c r="AJ23" i="51" s="1"/>
  <c r="AL23" i="51" s="1"/>
  <c r="AF23" i="51"/>
  <c r="AK22" i="51"/>
  <c r="AG22" i="51"/>
  <c r="AJ22" i="51" s="1"/>
  <c r="AF22" i="51"/>
  <c r="AK21" i="51"/>
  <c r="AJ21" i="51"/>
  <c r="AL21" i="51" s="1"/>
  <c r="AK20" i="51"/>
  <c r="AJ20" i="51"/>
  <c r="AL20" i="51" s="1"/>
  <c r="AK19" i="51"/>
  <c r="AG19" i="51"/>
  <c r="AJ19" i="51" s="1"/>
  <c r="AL19" i="51" s="1"/>
  <c r="AF19" i="51"/>
  <c r="AK18" i="51"/>
  <c r="AG18" i="51"/>
  <c r="AJ18" i="51" s="1"/>
  <c r="AK17" i="51"/>
  <c r="AG17" i="51"/>
  <c r="AJ17" i="51" s="1"/>
  <c r="AL17" i="51" s="1"/>
  <c r="AF17" i="51"/>
  <c r="AK16" i="51"/>
  <c r="AL16" i="51"/>
  <c r="AK15" i="51"/>
  <c r="J39" i="51"/>
  <c r="J40" i="51"/>
  <c r="J41" i="51" s="1"/>
  <c r="AH14" i="51" s="1"/>
  <c r="I39" i="51"/>
  <c r="L39" i="51" s="1"/>
  <c r="I40" i="51"/>
  <c r="L40" i="51" s="1"/>
  <c r="N40" i="51" s="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A8" i="51"/>
  <c r="AY8" i="51" s="1"/>
  <c r="BW8" i="51" s="1"/>
  <c r="AA6" i="51"/>
  <c r="M39" i="51"/>
  <c r="M40" i="51"/>
  <c r="BJ16" i="51" l="1"/>
  <c r="AL36" i="51"/>
  <c r="AL27" i="51"/>
  <c r="N35" i="51"/>
  <c r="N25" i="51"/>
  <c r="N23" i="51"/>
  <c r="AE41" i="51"/>
  <c r="BC14" i="51" s="1"/>
  <c r="BF40" i="51" s="1"/>
  <c r="BF41" i="51" s="1"/>
  <c r="CD14" i="51" s="1"/>
  <c r="AH29" i="51"/>
  <c r="AH21" i="51"/>
  <c r="AH23" i="51"/>
  <c r="AH37" i="51"/>
  <c r="AH31" i="51"/>
  <c r="I41" i="51"/>
  <c r="X6" i="51"/>
  <c r="N39" i="51"/>
  <c r="AN8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16" i="51" l="1"/>
  <c r="BF39" i="51"/>
  <c r="BF28" i="51"/>
  <c r="BF29" i="51"/>
  <c r="BF26" i="51"/>
  <c r="BF23" i="51"/>
  <c r="BF36" i="51"/>
  <c r="BF24" i="51"/>
  <c r="BF35" i="51"/>
  <c r="BF21" i="51"/>
  <c r="BF34" i="51"/>
  <c r="BF18" i="51"/>
  <c r="BF31" i="51"/>
  <c r="BF19" i="51"/>
  <c r="BF32" i="51"/>
  <c r="BF20" i="51"/>
  <c r="BF37" i="51"/>
  <c r="BF27" i="51"/>
  <c r="BF15" i="51"/>
  <c r="BF38" i="51"/>
  <c r="BF30" i="51"/>
  <c r="BF22" i="51"/>
  <c r="BC41" i="51"/>
  <c r="CA14" i="51" s="1"/>
  <c r="CD37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40" i="51" l="1"/>
  <c r="CD41" i="51" s="1"/>
  <c r="CD24" i="51"/>
  <c r="CD36" i="51"/>
  <c r="CD34" i="51"/>
  <c r="CD19" i="51"/>
  <c r="CD18" i="51"/>
  <c r="CD23" i="51"/>
  <c r="CD20" i="51"/>
  <c r="CD30" i="51"/>
  <c r="CD39" i="51"/>
  <c r="CD25" i="51"/>
  <c r="CD28" i="51"/>
  <c r="CD22" i="51"/>
  <c r="CD38" i="51"/>
  <c r="CD27" i="51"/>
  <c r="CA41" i="51"/>
  <c r="D45" i="51" s="1"/>
  <c r="BX45" i="51" s="1"/>
  <c r="CD29" i="51"/>
  <c r="CD16" i="51"/>
  <c r="CD32" i="51"/>
  <c r="CD26" i="51"/>
  <c r="CD15" i="51"/>
  <c r="CD31" i="51"/>
  <c r="CD17" i="51"/>
  <c r="CD33" i="51"/>
  <c r="CD35" i="51"/>
  <c r="CD21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AZ45" i="51" l="1"/>
  <c r="AB45" i="51"/>
  <c r="D44" i="51"/>
  <c r="BX44" i="51" s="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<sst xmlns="http://schemas.openxmlformats.org/spreadsheetml/2006/main" count="387" uniqueCount="122">
  <si>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</si>
  <si>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</si>
  <si>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</si>
  <si>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</si>
  <si>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</si>
  <si>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</si>
  <si>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</si>
  <si>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</si>
  <si>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</si>
  <si>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</si>
  <si>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</si>
  <si>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</si>
  <si>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</si>
  <si>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</si>
  <si>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</si>
  <si>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</si>
  <si>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</si>
  <si>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</si>
  <si>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</si>
  <si>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</si>
  <si>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</si>
  <si>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</si>
  <si>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</si>
  <si>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</si>
  <si>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</si>
  <si>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</si>
  <si>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</si>
  <si>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</si>
  <si>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</si>
  <si>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</si>
  <si>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</si>
  <si>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</si>
  <si>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</si>
  <si>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</si>
  <si>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</si>
  <si>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</si>
  <si>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</si>
  <si>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</si>
  <si>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</si>
  <si>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</si>
  <si>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</si>
  <si>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</si>
  <si>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</si>
  <si>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</si>
  <si>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</si>
  <si>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</si>
  <si>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</si>
  <si>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</si>
  <si>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</si>
  <si>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</si>
  <si>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</si>
  <si>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</si>
  <si>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</si>
  <si>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</si>
  <si>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</si>
  <si>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</si>
  <si>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</si>
  <si>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</si>
  <si>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</si>
  <si>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</si>
  <si>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</si>
  <si>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</si>
  <si>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</si>
  <si>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</si>
  <si>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</si>
  <si>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</si>
  <si>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</si>
  <si>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</si>
  <si>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</si>
  <si>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</si>
  <si>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</si>
  <si>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</si>
  <si>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</si>
  <si>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</si>
  <si>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</si>
  <si>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</si>
  <si>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L5</t>
  </si>
  <si>
    <t>AW</t>
  </si>
  <si>
    <t>*Cont from W/O#346501</t>
  </si>
  <si>
    <t>BC</t>
  </si>
  <si>
    <t>TC</t>
  </si>
  <si>
    <t>Fair</t>
  </si>
  <si>
    <t>MAY IN</t>
  </si>
  <si>
    <t>MAY OUT</t>
  </si>
  <si>
    <t>MB</t>
  </si>
  <si>
    <t>Very cold start/threading unit</t>
  </si>
  <si>
    <r>
      <t>19,</t>
    </r>
    <r>
      <rPr>
        <sz val="9"/>
        <color indexed="8"/>
        <rFont val="Arial"/>
        <family val="2"/>
      </rPr>
      <t xml:space="preserve"> table prob.</t>
    </r>
  </si>
  <si>
    <t>Filled burger-head</t>
  </si>
  <si>
    <t>New drilll 14V</t>
  </si>
  <si>
    <t>7.6hrs in packing</t>
  </si>
  <si>
    <t>BM</t>
  </si>
  <si>
    <t>Finish counting parts on L2 for scrap</t>
  </si>
  <si>
    <t>Sgarp st4 drill/st16 tap/meeting/adj</t>
  </si>
  <si>
    <t>Packing</t>
  </si>
  <si>
    <t>Left early</t>
  </si>
  <si>
    <r>
      <rPr>
        <b/>
        <sz val="9"/>
        <color indexed="8"/>
        <rFont val="Arial"/>
        <family val="2"/>
      </rPr>
      <t xml:space="preserve">D3, </t>
    </r>
    <r>
      <rPr>
        <sz val="9"/>
        <color indexed="8"/>
        <rFont val="Arial"/>
        <family val="2"/>
      </rPr>
      <t>tooling/cold start</t>
    </r>
  </si>
  <si>
    <t>RC</t>
  </si>
  <si>
    <t>Dwn at start/adj loader/change inserts</t>
  </si>
  <si>
    <t>Mvd to S3/S4 maint needed</t>
  </si>
  <si>
    <t>Table issues</t>
  </si>
  <si>
    <t>SP</t>
  </si>
  <si>
    <r>
      <t>E22/</t>
    </r>
    <r>
      <rPr>
        <sz val="9"/>
        <color indexed="8"/>
        <rFont val="Arial"/>
        <family val="2"/>
      </rPr>
      <t>cold start/maint/st12/drill broke</t>
    </r>
  </si>
  <si>
    <t>Prob with mat/fill bur-H oil/adj st.10</t>
  </si>
  <si>
    <t>Rotater/thread unit/Work on S1</t>
  </si>
  <si>
    <t>Threading unit boxes bad</t>
  </si>
  <si>
    <t>Fixed oil cylinder table/got stuck</t>
  </si>
  <si>
    <t>BW</t>
  </si>
  <si>
    <t>Change st.2 and flip st.8 insert</t>
  </si>
  <si>
    <t>Cold start/load problems</t>
  </si>
  <si>
    <t>JC</t>
  </si>
  <si>
    <t>left early</t>
  </si>
  <si>
    <t>2hrs in packing</t>
  </si>
  <si>
    <t>RD 6/24/15</t>
  </si>
  <si>
    <t>Loading problems</t>
  </si>
  <si>
    <t>1hr on S1/S3/work on loader/replace</t>
  </si>
  <si>
    <r>
      <rPr>
        <b/>
        <sz val="9"/>
        <color indexed="8"/>
        <rFont val="Arial"/>
        <family val="2"/>
      </rPr>
      <t xml:space="preserve">Q22, </t>
    </r>
    <r>
      <rPr>
        <sz val="9"/>
        <color indexed="8"/>
        <rFont val="Arial"/>
        <family val="2"/>
      </rPr>
      <t>st.12 broke/adj loader</t>
    </r>
  </si>
  <si>
    <t>Work on loader</t>
  </si>
  <si>
    <t>Q22/Q9/Q13,B5,N3</t>
  </si>
  <si>
    <t>Changed st.9H tap</t>
  </si>
  <si>
    <t>Cold start/wrk on loader/out of blanks</t>
  </si>
  <si>
    <r>
      <t>M13</t>
    </r>
    <r>
      <rPr>
        <sz val="9"/>
        <color indexed="8"/>
        <rFont val="Arial"/>
        <family val="2"/>
      </rPr>
      <t>, mvd to small hydros</t>
    </r>
  </si>
  <si>
    <t>Continue new prod.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</si>
</sst>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0" fontId="4" fillId="0" borderId="9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24" xfId="2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1" fillId="0" borderId="24" xfId="2" applyNumberFormat="1" applyFont="1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4" fillId="4" borderId="34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1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15" sqref="B15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3" t="s">
        <v>26</v>
      </c>
      <c r="C1" s="234"/>
      <c r="D1" s="234"/>
      <c r="E1" s="234"/>
      <c r="F1" s="235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3" t="s">
        <v>26</v>
      </c>
      <c r="AA1" s="234"/>
      <c r="AB1" s="234"/>
      <c r="AC1" s="234"/>
      <c r="AD1" s="235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3" t="s">
        <v>26</v>
      </c>
      <c r="AY1" s="234"/>
      <c r="AZ1" s="234"/>
      <c r="BA1" s="234"/>
      <c r="BB1" s="235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3" t="s">
        <v>26</v>
      </c>
      <c r="BW1" s="234"/>
      <c r="BX1" s="234"/>
      <c r="BY1" s="234"/>
      <c r="BZ1" s="235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36"/>
      <c r="C2" s="237"/>
      <c r="D2" s="237"/>
      <c r="E2" s="237"/>
      <c r="F2" s="238"/>
      <c r="G2" s="49"/>
      <c r="H2" s="218" t="s">
        <v>22</v>
      </c>
      <c r="I2" s="219"/>
      <c r="J2" s="154" t="s">
        <v>76</v>
      </c>
      <c r="K2" s="21"/>
      <c r="L2" s="335" t="s">
        <v>68</v>
      </c>
      <c r="M2" s="336"/>
      <c r="N2" s="336"/>
      <c r="O2" s="336"/>
      <c r="P2" s="336"/>
      <c r="Q2" s="337"/>
      <c r="R2" s="7"/>
      <c r="S2" s="4"/>
      <c r="T2" s="7"/>
      <c r="U2" s="303" t="s">
        <v>10</v>
      </c>
      <c r="V2" s="304"/>
      <c r="W2" s="304"/>
      <c r="X2" s="128">
        <v>0</v>
      </c>
      <c r="Y2" s="5"/>
      <c r="Z2" s="236"/>
      <c r="AA2" s="237"/>
      <c r="AB2" s="237"/>
      <c r="AC2" s="237"/>
      <c r="AD2" s="238"/>
      <c r="AE2" s="49"/>
      <c r="AF2" s="218" t="s">
        <v>22</v>
      </c>
      <c r="AG2" s="219"/>
      <c r="AH2" s="103" t="str">
        <f>IF($J$2="","",$J$2)</f>
        <v>L5</v>
      </c>
      <c r="AI2" s="21"/>
      <c r="AJ2" s="335" t="s">
        <v>68</v>
      </c>
      <c r="AK2" s="336"/>
      <c r="AL2" s="336"/>
      <c r="AM2" s="336"/>
      <c r="AN2" s="336"/>
      <c r="AO2" s="337"/>
      <c r="AP2" s="7"/>
      <c r="AQ2" s="4"/>
      <c r="AR2" s="7"/>
      <c r="AS2" s="303" t="s">
        <v>10</v>
      </c>
      <c r="AT2" s="304"/>
      <c r="AU2" s="304"/>
      <c r="AV2" s="87">
        <f>IF($X$2="","",$X$2)</f>
        <v>0</v>
      </c>
      <c r="AW2" s="5"/>
      <c r="AX2" s="236"/>
      <c r="AY2" s="237"/>
      <c r="AZ2" s="237"/>
      <c r="BA2" s="237"/>
      <c r="BB2" s="238"/>
      <c r="BC2" s="49"/>
      <c r="BD2" s="218" t="s">
        <v>22</v>
      </c>
      <c r="BE2" s="219"/>
      <c r="BF2" s="103" t="str">
        <f>IF($J$2="","",$J$2)</f>
        <v>L5</v>
      </c>
      <c r="BG2" s="21"/>
      <c r="BH2" s="335" t="s">
        <v>68</v>
      </c>
      <c r="BI2" s="336"/>
      <c r="BJ2" s="336"/>
      <c r="BK2" s="336"/>
      <c r="BL2" s="336"/>
      <c r="BM2" s="337"/>
      <c r="BN2" s="7"/>
      <c r="BO2" s="4"/>
      <c r="BP2" s="7"/>
      <c r="BQ2" s="303" t="s">
        <v>10</v>
      </c>
      <c r="BR2" s="304"/>
      <c r="BS2" s="304"/>
      <c r="BT2" s="87">
        <f>IF($X$2="","",$X$2)</f>
        <v>0</v>
      </c>
      <c r="BU2" s="5"/>
      <c r="BV2" s="236"/>
      <c r="BW2" s="237"/>
      <c r="BX2" s="237"/>
      <c r="BY2" s="237"/>
      <c r="BZ2" s="238"/>
      <c r="CA2" s="49"/>
      <c r="CB2" s="218" t="s">
        <v>22</v>
      </c>
      <c r="CC2" s="219"/>
      <c r="CD2" s="103" t="str">
        <f>IF($J$2="","",$J$2)</f>
        <v>L5</v>
      </c>
      <c r="CE2" s="21"/>
      <c r="CF2" s="335" t="s">
        <v>68</v>
      </c>
      <c r="CG2" s="336"/>
      <c r="CH2" s="336"/>
      <c r="CI2" s="336"/>
      <c r="CJ2" s="336"/>
      <c r="CK2" s="337"/>
      <c r="CL2" s="7"/>
      <c r="CM2" s="4"/>
      <c r="CN2" s="7"/>
      <c r="CO2" s="303" t="s">
        <v>10</v>
      </c>
      <c r="CP2" s="304"/>
      <c r="CQ2" s="304"/>
      <c r="CR2" s="87">
        <f>IF($X$2="","",$X$2)</f>
        <v>0</v>
      </c>
      <c r="CS2" s="5"/>
    </row>
    <row r="3" spans="2:97" ht="7.5" customHeight="1" thickBot="1" x14ac:dyDescent="0.3">
      <c r="B3" s="236"/>
      <c r="C3" s="237"/>
      <c r="D3" s="237"/>
      <c r="E3" s="237"/>
      <c r="F3" s="238"/>
      <c r="G3" s="49"/>
      <c r="H3" s="39"/>
      <c r="I3" s="40"/>
      <c r="J3" s="41"/>
      <c r="K3" s="21"/>
      <c r="L3" s="338"/>
      <c r="M3" s="339"/>
      <c r="N3" s="339"/>
      <c r="O3" s="339"/>
      <c r="P3" s="339"/>
      <c r="Q3" s="340"/>
      <c r="R3" s="7"/>
      <c r="S3" s="4"/>
      <c r="T3" s="7"/>
      <c r="U3" s="4"/>
      <c r="V3" s="4"/>
      <c r="W3" s="4"/>
      <c r="X3" s="4"/>
      <c r="Y3" s="5"/>
      <c r="Z3" s="236"/>
      <c r="AA3" s="237"/>
      <c r="AB3" s="237"/>
      <c r="AC3" s="237"/>
      <c r="AD3" s="238"/>
      <c r="AE3" s="49"/>
      <c r="AF3" s="39"/>
      <c r="AG3" s="40"/>
      <c r="AH3" s="41"/>
      <c r="AI3" s="21"/>
      <c r="AJ3" s="338"/>
      <c r="AK3" s="339"/>
      <c r="AL3" s="339"/>
      <c r="AM3" s="339"/>
      <c r="AN3" s="339"/>
      <c r="AO3" s="340"/>
      <c r="AP3" s="7"/>
      <c r="AQ3" s="4"/>
      <c r="AR3" s="7"/>
      <c r="AS3" s="4"/>
      <c r="AT3" s="4"/>
      <c r="AU3" s="4"/>
      <c r="AV3" s="4"/>
      <c r="AW3" s="5"/>
      <c r="AX3" s="236"/>
      <c r="AY3" s="237"/>
      <c r="AZ3" s="237"/>
      <c r="BA3" s="237"/>
      <c r="BB3" s="238"/>
      <c r="BC3" s="49"/>
      <c r="BD3" s="39"/>
      <c r="BE3" s="40"/>
      <c r="BF3" s="41"/>
      <c r="BG3" s="21"/>
      <c r="BH3" s="338"/>
      <c r="BI3" s="339"/>
      <c r="BJ3" s="339"/>
      <c r="BK3" s="339"/>
      <c r="BL3" s="339"/>
      <c r="BM3" s="340"/>
      <c r="BN3" s="7"/>
      <c r="BO3" s="4"/>
      <c r="BP3" s="7"/>
      <c r="BQ3" s="4"/>
      <c r="BR3" s="4"/>
      <c r="BS3" s="4"/>
      <c r="BT3" s="4"/>
      <c r="BU3" s="5"/>
      <c r="BV3" s="236"/>
      <c r="BW3" s="237"/>
      <c r="BX3" s="237"/>
      <c r="BY3" s="237"/>
      <c r="BZ3" s="238"/>
      <c r="CA3" s="49"/>
      <c r="CB3" s="39"/>
      <c r="CC3" s="40"/>
      <c r="CD3" s="41"/>
      <c r="CE3" s="21"/>
      <c r="CF3" s="338"/>
      <c r="CG3" s="339"/>
      <c r="CH3" s="339"/>
      <c r="CI3" s="339"/>
      <c r="CJ3" s="339"/>
      <c r="CK3" s="340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39"/>
      <c r="C4" s="240"/>
      <c r="D4" s="240"/>
      <c r="E4" s="240"/>
      <c r="F4" s="241"/>
      <c r="G4" s="24"/>
      <c r="H4" s="218" t="s">
        <v>20</v>
      </c>
      <c r="I4" s="230"/>
      <c r="J4" s="80">
        <v>23</v>
      </c>
      <c r="K4" s="4"/>
      <c r="L4" s="81" t="s">
        <v>27</v>
      </c>
      <c r="M4" s="50">
        <v>41.71</v>
      </c>
      <c r="N4" s="226" t="s">
        <v>14</v>
      </c>
      <c r="O4" s="227"/>
      <c r="P4" s="210">
        <f>IF(M6="","",(ROUNDUP((C10*M8/M4/M6),0)*M6))</f>
        <v>884</v>
      </c>
      <c r="Q4" s="211"/>
      <c r="R4" s="28"/>
      <c r="S4" s="23"/>
      <c r="T4" s="23"/>
      <c r="U4" s="303" t="s">
        <v>11</v>
      </c>
      <c r="V4" s="304"/>
      <c r="W4" s="304"/>
      <c r="X4" s="87">
        <f>IF(BZ41=0,"",BZ41)</f>
        <v>7.6</v>
      </c>
      <c r="Y4" s="29"/>
      <c r="Z4" s="239"/>
      <c r="AA4" s="240"/>
      <c r="AB4" s="240"/>
      <c r="AC4" s="240"/>
      <c r="AD4" s="241"/>
      <c r="AE4" s="24"/>
      <c r="AF4" s="218" t="s">
        <v>20</v>
      </c>
      <c r="AG4" s="230"/>
      <c r="AH4" s="104">
        <f>IF($J$4="","",$J$4)</f>
        <v>23</v>
      </c>
      <c r="AI4" s="4"/>
      <c r="AJ4" s="81" t="s">
        <v>27</v>
      </c>
      <c r="AK4" s="106">
        <f>IF($M$4="","",$M$4)</f>
        <v>41.71</v>
      </c>
      <c r="AL4" s="226" t="s">
        <v>14</v>
      </c>
      <c r="AM4" s="227"/>
      <c r="AN4" s="210">
        <f>IF($P$4="","",$P$4)</f>
        <v>884</v>
      </c>
      <c r="AO4" s="211"/>
      <c r="AP4" s="28"/>
      <c r="AQ4" s="23"/>
      <c r="AR4" s="23"/>
      <c r="AS4" s="303" t="s">
        <v>11</v>
      </c>
      <c r="AT4" s="304"/>
      <c r="AU4" s="304"/>
      <c r="AV4" s="87">
        <f>IF($X$4="","",$X$4)</f>
        <v>7.6</v>
      </c>
      <c r="AW4" s="29"/>
      <c r="AX4" s="239"/>
      <c r="AY4" s="240"/>
      <c r="AZ4" s="240"/>
      <c r="BA4" s="240"/>
      <c r="BB4" s="241"/>
      <c r="BC4" s="24"/>
      <c r="BD4" s="218" t="s">
        <v>20</v>
      </c>
      <c r="BE4" s="230"/>
      <c r="BF4" s="104">
        <f>IF($J$4="","",$J$4)</f>
        <v>23</v>
      </c>
      <c r="BG4" s="4"/>
      <c r="BH4" s="81" t="s">
        <v>27</v>
      </c>
      <c r="BI4" s="106">
        <f>IF($M$4="","",$M$4)</f>
        <v>41.71</v>
      </c>
      <c r="BJ4" s="226" t="s">
        <v>14</v>
      </c>
      <c r="BK4" s="227"/>
      <c r="BL4" s="210">
        <f>IF($P$4="","",$P$4)</f>
        <v>884</v>
      </c>
      <c r="BM4" s="211"/>
      <c r="BN4" s="28"/>
      <c r="BO4" s="23"/>
      <c r="BP4" s="23"/>
      <c r="BQ4" s="303" t="s">
        <v>11</v>
      </c>
      <c r="BR4" s="304"/>
      <c r="BS4" s="304"/>
      <c r="BT4" s="87">
        <f>IF($X$4="","",$X$4)</f>
        <v>7.6</v>
      </c>
      <c r="BU4" s="29"/>
      <c r="BV4" s="239"/>
      <c r="BW4" s="240"/>
      <c r="BX4" s="240"/>
      <c r="BY4" s="240"/>
      <c r="BZ4" s="241"/>
      <c r="CA4" s="24"/>
      <c r="CB4" s="218" t="s">
        <v>20</v>
      </c>
      <c r="CC4" s="230"/>
      <c r="CD4" s="104">
        <f>IF($J$4="","",$J$4)</f>
        <v>23</v>
      </c>
      <c r="CE4" s="4"/>
      <c r="CF4" s="81" t="s">
        <v>27</v>
      </c>
      <c r="CG4" s="106">
        <f>IF($M$4="","",$M$4)</f>
        <v>41.71</v>
      </c>
      <c r="CH4" s="226" t="s">
        <v>14</v>
      </c>
      <c r="CI4" s="227"/>
      <c r="CJ4" s="210">
        <f>IF($P$4="","",$P$4)</f>
        <v>884</v>
      </c>
      <c r="CK4" s="211"/>
      <c r="CL4" s="28"/>
      <c r="CM4" s="23"/>
      <c r="CN4" s="23"/>
      <c r="CO4" s="303" t="s">
        <v>11</v>
      </c>
      <c r="CP4" s="304"/>
      <c r="CQ4" s="304"/>
      <c r="CR4" s="87">
        <f>IF($X$4="","",$X$4)</f>
        <v>7.6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6" t="s">
        <v>62</v>
      </c>
      <c r="C6" s="245">
        <v>428062</v>
      </c>
      <c r="D6" s="246"/>
      <c r="E6" s="247"/>
      <c r="F6" s="4"/>
      <c r="G6" s="39"/>
      <c r="H6" s="231" t="s">
        <v>21</v>
      </c>
      <c r="I6" s="232"/>
      <c r="J6" s="129">
        <v>375</v>
      </c>
      <c r="K6" s="4"/>
      <c r="L6" s="82" t="s">
        <v>69</v>
      </c>
      <c r="M6" s="50">
        <v>1</v>
      </c>
      <c r="N6" s="228" t="s">
        <v>46</v>
      </c>
      <c r="O6" s="229"/>
      <c r="P6" s="210">
        <f>IF(M6="","",(ROUNDUP((K40*M8/M4/M6),0)*M6))</f>
        <v>442</v>
      </c>
      <c r="Q6" s="211"/>
      <c r="R6" s="21"/>
      <c r="S6" s="7"/>
      <c r="T6" s="7"/>
      <c r="U6" s="303" t="s">
        <v>19</v>
      </c>
      <c r="V6" s="304"/>
      <c r="W6" s="304"/>
      <c r="X6" s="130">
        <f>IF(X4="","",(X2/X4))</f>
        <v>0</v>
      </c>
      <c r="Y6" s="29"/>
      <c r="Z6" s="76" t="s">
        <v>62</v>
      </c>
      <c r="AA6" s="305">
        <f>IF($C$6="","",$C$6)</f>
        <v>428062</v>
      </c>
      <c r="AB6" s="306"/>
      <c r="AC6" s="307"/>
      <c r="AD6" s="4"/>
      <c r="AE6" s="39"/>
      <c r="AF6" s="231" t="s">
        <v>21</v>
      </c>
      <c r="AG6" s="232"/>
      <c r="AH6" s="105">
        <f>IF($J$6="","",$J$6)</f>
        <v>375</v>
      </c>
      <c r="AI6" s="4"/>
      <c r="AJ6" s="82" t="s">
        <v>69</v>
      </c>
      <c r="AK6" s="106">
        <f>IF($M$6="","",$M$6)</f>
        <v>1</v>
      </c>
      <c r="AL6" s="228" t="s">
        <v>46</v>
      </c>
      <c r="AM6" s="229"/>
      <c r="AN6" s="210">
        <f>IF($P$6="","",$P$6)</f>
        <v>442</v>
      </c>
      <c r="AO6" s="211"/>
      <c r="AP6" s="21"/>
      <c r="AQ6" s="7"/>
      <c r="AR6" s="7"/>
      <c r="AS6" s="303" t="s">
        <v>19</v>
      </c>
      <c r="AT6" s="304"/>
      <c r="AU6" s="304"/>
      <c r="AV6" s="88">
        <f>IF($X$6="","",$X$6)</f>
        <v>0</v>
      </c>
      <c r="AW6" s="29"/>
      <c r="AX6" s="76" t="s">
        <v>62</v>
      </c>
      <c r="AY6" s="305">
        <f>IF($C$6="","",$C$6)</f>
        <v>428062</v>
      </c>
      <c r="AZ6" s="306"/>
      <c r="BA6" s="307"/>
      <c r="BB6" s="4"/>
      <c r="BC6" s="39"/>
      <c r="BD6" s="231" t="s">
        <v>21</v>
      </c>
      <c r="BE6" s="232"/>
      <c r="BF6" s="105">
        <f>IF($J$6="","",$J$6)</f>
        <v>375</v>
      </c>
      <c r="BG6" s="4"/>
      <c r="BH6" s="82" t="s">
        <v>69</v>
      </c>
      <c r="BI6" s="106">
        <f>IF($M$6="","",$M$6)</f>
        <v>1</v>
      </c>
      <c r="BJ6" s="228" t="s">
        <v>46</v>
      </c>
      <c r="BK6" s="229"/>
      <c r="BL6" s="210">
        <f>IF($P$6="","",$P$6)</f>
        <v>442</v>
      </c>
      <c r="BM6" s="211"/>
      <c r="BN6" s="21"/>
      <c r="BO6" s="7"/>
      <c r="BP6" s="7"/>
      <c r="BQ6" s="303" t="s">
        <v>19</v>
      </c>
      <c r="BR6" s="304"/>
      <c r="BS6" s="304"/>
      <c r="BT6" s="88">
        <f>IF($X$6="","",$X$6)</f>
        <v>0</v>
      </c>
      <c r="BU6" s="29"/>
      <c r="BV6" s="76" t="s">
        <v>62</v>
      </c>
      <c r="BW6" s="305">
        <f>IF($C$6="","",$C$6)</f>
        <v>428062</v>
      </c>
      <c r="BX6" s="306"/>
      <c r="BY6" s="307"/>
      <c r="BZ6" s="4"/>
      <c r="CA6" s="39"/>
      <c r="CB6" s="231" t="s">
        <v>21</v>
      </c>
      <c r="CC6" s="232"/>
      <c r="CD6" s="105">
        <f>IF($J$6="","",$J$6)</f>
        <v>375</v>
      </c>
      <c r="CE6" s="4"/>
      <c r="CF6" s="82" t="s">
        <v>69</v>
      </c>
      <c r="CG6" s="106">
        <f>IF($M$6="","",$M$6)</f>
        <v>1</v>
      </c>
      <c r="CH6" s="228" t="s">
        <v>46</v>
      </c>
      <c r="CI6" s="229"/>
      <c r="CJ6" s="210">
        <f>IF($P$6="","",$P$6)</f>
        <v>442</v>
      </c>
      <c r="CK6" s="211"/>
      <c r="CL6" s="21"/>
      <c r="CM6" s="7"/>
      <c r="CN6" s="7"/>
      <c r="CO6" s="303" t="s">
        <v>19</v>
      </c>
      <c r="CP6" s="304"/>
      <c r="CQ6" s="304"/>
      <c r="CR6" s="88">
        <f>IF($X$6="","",$X$6)</f>
        <v>0</v>
      </c>
      <c r="CS6" s="29"/>
    </row>
    <row r="7" spans="2:97" ht="10.5" customHeight="1" x14ac:dyDescent="0.25">
      <c r="B7" s="61"/>
      <c r="C7" s="16"/>
      <c r="D7" s="16"/>
      <c r="E7" s="17"/>
      <c r="F7" s="343" t="s">
        <v>61</v>
      </c>
      <c r="G7" s="344"/>
      <c r="H7" s="345" t="s">
        <v>47</v>
      </c>
      <c r="I7" s="346"/>
      <c r="J7" s="347"/>
      <c r="K7" s="22"/>
      <c r="L7" s="31"/>
      <c r="M7" s="33"/>
      <c r="N7" s="33"/>
      <c r="O7" s="34"/>
      <c r="P7" s="34"/>
      <c r="Q7" s="30"/>
      <c r="R7" s="7"/>
      <c r="S7" s="320" t="s">
        <v>51</v>
      </c>
      <c r="T7" s="321"/>
      <c r="U7" s="321"/>
      <c r="V7" s="321"/>
      <c r="W7" s="321"/>
      <c r="X7" s="322"/>
      <c r="Y7" s="5"/>
      <c r="Z7" s="61"/>
      <c r="AA7" s="16"/>
      <c r="AB7" s="16"/>
      <c r="AC7" s="17"/>
      <c r="AD7" s="343" t="s">
        <v>61</v>
      </c>
      <c r="AE7" s="344"/>
      <c r="AF7" s="345" t="s">
        <v>47</v>
      </c>
      <c r="AG7" s="346"/>
      <c r="AH7" s="347"/>
      <c r="AI7" s="22"/>
      <c r="AJ7" s="31"/>
      <c r="AK7" s="33"/>
      <c r="AL7" s="33"/>
      <c r="AM7" s="34"/>
      <c r="AN7" s="34"/>
      <c r="AO7" s="30"/>
      <c r="AP7" s="7"/>
      <c r="AQ7" s="320" t="s">
        <v>51</v>
      </c>
      <c r="AR7" s="321"/>
      <c r="AS7" s="321"/>
      <c r="AT7" s="321"/>
      <c r="AU7" s="321"/>
      <c r="AV7" s="322"/>
      <c r="AW7" s="5"/>
      <c r="AX7" s="61"/>
      <c r="AY7" s="16"/>
      <c r="AZ7" s="16"/>
      <c r="BA7" s="17"/>
      <c r="BB7" s="343" t="s">
        <v>61</v>
      </c>
      <c r="BC7" s="344"/>
      <c r="BD7" s="345" t="s">
        <v>47</v>
      </c>
      <c r="BE7" s="346"/>
      <c r="BF7" s="347"/>
      <c r="BG7" s="22"/>
      <c r="BH7" s="31"/>
      <c r="BI7" s="33"/>
      <c r="BJ7" s="33"/>
      <c r="BK7" s="34"/>
      <c r="BL7" s="34"/>
      <c r="BM7" s="30"/>
      <c r="BN7" s="7"/>
      <c r="BO7" s="320" t="s">
        <v>51</v>
      </c>
      <c r="BP7" s="321"/>
      <c r="BQ7" s="321"/>
      <c r="BR7" s="321"/>
      <c r="BS7" s="321"/>
      <c r="BT7" s="322"/>
      <c r="BU7" s="5"/>
      <c r="BV7" s="61"/>
      <c r="BW7" s="16"/>
      <c r="BX7" s="16"/>
      <c r="BY7" s="17"/>
      <c r="BZ7" s="343" t="s">
        <v>61</v>
      </c>
      <c r="CA7" s="344"/>
      <c r="CB7" s="345" t="s">
        <v>47</v>
      </c>
      <c r="CC7" s="346"/>
      <c r="CD7" s="347"/>
      <c r="CE7" s="22"/>
      <c r="CF7" s="31"/>
      <c r="CG7" s="33"/>
      <c r="CH7" s="33"/>
      <c r="CI7" s="34"/>
      <c r="CJ7" s="34"/>
      <c r="CK7" s="30"/>
      <c r="CL7" s="7"/>
      <c r="CM7" s="320" t="s">
        <v>51</v>
      </c>
      <c r="CN7" s="321"/>
      <c r="CO7" s="321"/>
      <c r="CP7" s="321"/>
      <c r="CQ7" s="321"/>
      <c r="CR7" s="322"/>
      <c r="CS7" s="5"/>
    </row>
    <row r="8" spans="2:97" s="4" customFormat="1" ht="20.25" customHeight="1" thickBot="1" x14ac:dyDescent="0.3">
      <c r="B8" s="74" t="s">
        <v>64</v>
      </c>
      <c r="C8" s="420">
        <v>372259</v>
      </c>
      <c r="D8" s="420"/>
      <c r="E8" s="421"/>
      <c r="F8" s="414"/>
      <c r="G8" s="415"/>
      <c r="H8" s="350" t="s">
        <v>48</v>
      </c>
      <c r="I8" s="351"/>
      <c r="J8" s="132"/>
      <c r="K8" s="28"/>
      <c r="L8" s="81" t="s">
        <v>28</v>
      </c>
      <c r="M8" s="56">
        <v>0.46060000000000001</v>
      </c>
      <c r="N8" s="341" t="s">
        <v>29</v>
      </c>
      <c r="O8" s="342"/>
      <c r="P8" s="210">
        <f>IF(M8="","",M4/M8)</f>
        <v>90.555796786799831</v>
      </c>
      <c r="Q8" s="212"/>
      <c r="R8" s="28"/>
      <c r="S8" s="323"/>
      <c r="T8" s="324"/>
      <c r="U8" s="324"/>
      <c r="V8" s="324"/>
      <c r="W8" s="324"/>
      <c r="X8" s="325"/>
      <c r="Y8" s="29"/>
      <c r="Z8" s="74" t="s">
        <v>64</v>
      </c>
      <c r="AA8" s="313">
        <f>IF(C8="","",$C$8)</f>
        <v>372259</v>
      </c>
      <c r="AB8" s="313"/>
      <c r="AC8" s="314"/>
      <c r="AD8" s="348" t="str">
        <f>IF(F8="","",$F$8)</f>
        <v/>
      </c>
      <c r="AE8" s="349"/>
      <c r="AF8" s="350" t="s">
        <v>48</v>
      </c>
      <c r="AG8" s="351"/>
      <c r="AH8" s="134" t="str">
        <f>IF($J$8="","",$J$8)</f>
        <v/>
      </c>
      <c r="AI8" s="28"/>
      <c r="AJ8" s="81" t="s">
        <v>28</v>
      </c>
      <c r="AK8" s="107">
        <f>IF($M$8="","",$M$8)</f>
        <v>0.46060000000000001</v>
      </c>
      <c r="AL8" s="341" t="s">
        <v>29</v>
      </c>
      <c r="AM8" s="342"/>
      <c r="AN8" s="210">
        <f>IF($P$8="","",$P$8)</f>
        <v>90.555796786799831</v>
      </c>
      <c r="AO8" s="212"/>
      <c r="AP8" s="28"/>
      <c r="AQ8" s="426" t="str">
        <f>IF($S$8="","",$S$8)</f>
        <v/>
      </c>
      <c r="AR8" s="427"/>
      <c r="AS8" s="427"/>
      <c r="AT8" s="427"/>
      <c r="AU8" s="427"/>
      <c r="AV8" s="428"/>
      <c r="AW8" s="29"/>
      <c r="AX8" s="74" t="s">
        <v>64</v>
      </c>
      <c r="AY8" s="313">
        <f>IF(AA8="","",$C$8)</f>
        <v>372259</v>
      </c>
      <c r="AZ8" s="313"/>
      <c r="BA8" s="314"/>
      <c r="BB8" s="348" t="str">
        <f>IF(AD8="","",$F$8)</f>
        <v/>
      </c>
      <c r="BC8" s="349"/>
      <c r="BD8" s="350" t="s">
        <v>48</v>
      </c>
      <c r="BE8" s="351"/>
      <c r="BF8" s="134" t="str">
        <f>IF($J$8="","",$J$8)</f>
        <v/>
      </c>
      <c r="BG8" s="28"/>
      <c r="BH8" s="81" t="s">
        <v>28</v>
      </c>
      <c r="BI8" s="107">
        <f>IF($M$8="","",$M$8)</f>
        <v>0.46060000000000001</v>
      </c>
      <c r="BJ8" s="341" t="s">
        <v>29</v>
      </c>
      <c r="BK8" s="342"/>
      <c r="BL8" s="210">
        <f>IF($P$8="","",$P$8)</f>
        <v>90.555796786799831</v>
      </c>
      <c r="BM8" s="212"/>
      <c r="BN8" s="28"/>
      <c r="BO8" s="426" t="str">
        <f>IF($S$8="","",$S$8)</f>
        <v/>
      </c>
      <c r="BP8" s="427"/>
      <c r="BQ8" s="427"/>
      <c r="BR8" s="427"/>
      <c r="BS8" s="427"/>
      <c r="BT8" s="428"/>
      <c r="BU8" s="29"/>
      <c r="BV8" s="74" t="s">
        <v>64</v>
      </c>
      <c r="BW8" s="313">
        <f>IF(AY8="","",$C$8)</f>
        <v>372259</v>
      </c>
      <c r="BX8" s="313"/>
      <c r="BY8" s="314"/>
      <c r="BZ8" s="438" t="str">
        <f>IF(BB8="","",$F$8)</f>
        <v/>
      </c>
      <c r="CA8" s="439"/>
      <c r="CB8" s="350" t="s">
        <v>48</v>
      </c>
      <c r="CC8" s="351"/>
      <c r="CD8" s="134" t="str">
        <f>IF($J$8="","",$J$8)</f>
        <v/>
      </c>
      <c r="CE8" s="28"/>
      <c r="CF8" s="81" t="s">
        <v>28</v>
      </c>
      <c r="CG8" s="107">
        <f>IF($M$8="","",$M$8)</f>
        <v>0.46060000000000001</v>
      </c>
      <c r="CH8" s="341" t="s">
        <v>29</v>
      </c>
      <c r="CI8" s="342"/>
      <c r="CJ8" s="210">
        <f>IF($P$8="","",$P$8)</f>
        <v>90.555796786799831</v>
      </c>
      <c r="CK8" s="212"/>
      <c r="CL8" s="28"/>
      <c r="CM8" s="426" t="str">
        <f>IF($S$8="","",$S$8)</f>
        <v/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0" t="s">
        <v>70</v>
      </c>
      <c r="G9" s="411"/>
      <c r="H9" s="332"/>
      <c r="I9" s="333"/>
      <c r="J9" s="334"/>
      <c r="K9" s="83" t="s">
        <v>50</v>
      </c>
      <c r="L9" s="35"/>
      <c r="M9" s="55"/>
      <c r="N9" s="36"/>
      <c r="O9" s="37"/>
      <c r="P9" s="37"/>
      <c r="Q9" s="38"/>
      <c r="R9" s="28"/>
      <c r="S9" s="326"/>
      <c r="T9" s="327"/>
      <c r="U9" s="327"/>
      <c r="V9" s="327"/>
      <c r="W9" s="327"/>
      <c r="X9" s="328"/>
      <c r="Y9" s="29"/>
      <c r="Z9" s="20"/>
      <c r="AA9" s="18"/>
      <c r="AB9" s="18"/>
      <c r="AC9" s="18"/>
      <c r="AD9" s="410" t="s">
        <v>70</v>
      </c>
      <c r="AE9" s="411"/>
      <c r="AF9" s="332"/>
      <c r="AG9" s="333"/>
      <c r="AH9" s="334"/>
      <c r="AI9" s="83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0" t="s">
        <v>70</v>
      </c>
      <c r="BC9" s="411"/>
      <c r="BD9" s="332"/>
      <c r="BE9" s="333"/>
      <c r="BF9" s="334"/>
      <c r="BG9" s="83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0" t="s">
        <v>70</v>
      </c>
      <c r="CA9" s="411"/>
      <c r="CB9" s="332"/>
      <c r="CC9" s="333"/>
      <c r="CD9" s="334"/>
      <c r="CE9" s="83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3">
      <c r="B10" s="75" t="s">
        <v>63</v>
      </c>
      <c r="C10" s="213">
        <v>80000</v>
      </c>
      <c r="D10" s="213"/>
      <c r="E10" s="214"/>
      <c r="F10" s="412"/>
      <c r="G10" s="413"/>
      <c r="H10" s="350" t="s">
        <v>49</v>
      </c>
      <c r="I10" s="351"/>
      <c r="J10" s="133">
        <v>8.6999999999999993</v>
      </c>
      <c r="K10" s="155" t="s">
        <v>77</v>
      </c>
      <c r="L10" s="179" t="s">
        <v>41</v>
      </c>
      <c r="M10" s="180"/>
      <c r="N10" s="201">
        <v>427926</v>
      </c>
      <c r="O10" s="202"/>
      <c r="P10" s="202"/>
      <c r="Q10" s="203"/>
      <c r="R10" s="28"/>
      <c r="S10" s="329"/>
      <c r="T10" s="330"/>
      <c r="U10" s="330"/>
      <c r="V10" s="330"/>
      <c r="W10" s="330"/>
      <c r="X10" s="331"/>
      <c r="Y10" s="5"/>
      <c r="Z10" s="75" t="s">
        <v>63</v>
      </c>
      <c r="AA10" s="352">
        <v>90000</v>
      </c>
      <c r="AB10" s="352"/>
      <c r="AC10" s="353"/>
      <c r="AD10" s="435" t="s">
        <v>112</v>
      </c>
      <c r="AE10" s="436"/>
      <c r="AF10" s="350" t="s">
        <v>49</v>
      </c>
      <c r="AG10" s="351"/>
      <c r="AH10" s="135">
        <f>IF($J$10="","",$J$10)</f>
        <v>8.6999999999999993</v>
      </c>
      <c r="AI10" s="108" t="str">
        <f>IF($K$10="","",$K$10)</f>
        <v>AW</v>
      </c>
      <c r="AJ10" s="179" t="s">
        <v>41</v>
      </c>
      <c r="AK10" s="180"/>
      <c r="AL10" s="181">
        <f>IF($N$10="","",$N$10)</f>
        <v>427926</v>
      </c>
      <c r="AM10" s="182"/>
      <c r="AN10" s="182"/>
      <c r="AO10" s="183"/>
      <c r="AP10" s="28"/>
      <c r="AQ10" s="432"/>
      <c r="AR10" s="433"/>
      <c r="AS10" s="433"/>
      <c r="AT10" s="433"/>
      <c r="AU10" s="433"/>
      <c r="AV10" s="434"/>
      <c r="AW10" s="5"/>
      <c r="AX10" s="75" t="s">
        <v>63</v>
      </c>
      <c r="AY10" s="352">
        <f>IF($C$10="","",$C$10)</f>
        <v>80000</v>
      </c>
      <c r="AZ10" s="352"/>
      <c r="BA10" s="353"/>
      <c r="BB10" s="437" t="str">
        <f>IF($F$10="","",$F$10)</f>
        <v/>
      </c>
      <c r="BC10" s="436"/>
      <c r="BD10" s="350" t="s">
        <v>49</v>
      </c>
      <c r="BE10" s="351"/>
      <c r="BF10" s="135">
        <f>IF($J$10="","",$J$10)</f>
        <v>8.6999999999999993</v>
      </c>
      <c r="BG10" s="108" t="str">
        <f>IF($K$10="","",$K$10)</f>
        <v>AW</v>
      </c>
      <c r="BH10" s="179" t="s">
        <v>41</v>
      </c>
      <c r="BI10" s="180"/>
      <c r="BJ10" s="181">
        <f>IF($N$10="","",$N$10)</f>
        <v>427926</v>
      </c>
      <c r="BK10" s="182"/>
      <c r="BL10" s="182"/>
      <c r="BM10" s="183"/>
      <c r="BN10" s="28"/>
      <c r="BO10" s="432"/>
      <c r="BP10" s="433"/>
      <c r="BQ10" s="433"/>
      <c r="BR10" s="433"/>
      <c r="BS10" s="433"/>
      <c r="BT10" s="434"/>
      <c r="BU10" s="5"/>
      <c r="BV10" s="75" t="s">
        <v>63</v>
      </c>
      <c r="BW10" s="352">
        <f>IF($C$10="","",$C$10)</f>
        <v>80000</v>
      </c>
      <c r="BX10" s="352"/>
      <c r="BY10" s="353"/>
      <c r="BZ10" s="437" t="str">
        <f>IF($F$10="","",$F$10)</f>
        <v/>
      </c>
      <c r="CA10" s="436"/>
      <c r="CB10" s="350" t="s">
        <v>49</v>
      </c>
      <c r="CC10" s="351"/>
      <c r="CD10" s="135">
        <f>IF($J$10="","",$J$10)</f>
        <v>8.6999999999999993</v>
      </c>
      <c r="CE10" s="108" t="str">
        <f>IF($K$10="","",$K$10)</f>
        <v>AW</v>
      </c>
      <c r="CF10" s="179" t="s">
        <v>41</v>
      </c>
      <c r="CG10" s="180"/>
      <c r="CH10" s="181">
        <f>IF($N$10="","",$N$10)</f>
        <v>427926</v>
      </c>
      <c r="CI10" s="182"/>
      <c r="CJ10" s="182"/>
      <c r="CK10" s="183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4" t="s">
        <v>1</v>
      </c>
      <c r="C12" s="206" t="s">
        <v>3</v>
      </c>
      <c r="D12" s="208" t="s">
        <v>4</v>
      </c>
      <c r="E12" s="208" t="s">
        <v>17</v>
      </c>
      <c r="F12" s="206" t="s">
        <v>12</v>
      </c>
      <c r="G12" s="208" t="s">
        <v>39</v>
      </c>
      <c r="H12" s="177" t="s">
        <v>53</v>
      </c>
      <c r="I12" s="177" t="s">
        <v>5</v>
      </c>
      <c r="J12" s="177" t="s">
        <v>6</v>
      </c>
      <c r="K12" s="177" t="s">
        <v>15</v>
      </c>
      <c r="L12" s="177" t="s">
        <v>7</v>
      </c>
      <c r="M12" s="177" t="s">
        <v>8</v>
      </c>
      <c r="N12" s="220" t="s">
        <v>9</v>
      </c>
      <c r="O12" s="221"/>
      <c r="P12" s="197" t="s">
        <v>13</v>
      </c>
      <c r="Q12" s="198"/>
      <c r="R12" s="186"/>
      <c r="S12" s="186" t="s">
        <v>30</v>
      </c>
      <c r="T12" s="191" t="s">
        <v>31</v>
      </c>
      <c r="U12" s="198" t="s">
        <v>16</v>
      </c>
      <c r="V12" s="290" t="s">
        <v>18</v>
      </c>
      <c r="W12" s="291"/>
      <c r="X12" s="291"/>
      <c r="Y12" s="292"/>
      <c r="Z12" s="204" t="s">
        <v>1</v>
      </c>
      <c r="AA12" s="206" t="s">
        <v>3</v>
      </c>
      <c r="AB12" s="208" t="s">
        <v>4</v>
      </c>
      <c r="AC12" s="208" t="s">
        <v>17</v>
      </c>
      <c r="AD12" s="206" t="s">
        <v>12</v>
      </c>
      <c r="AE12" s="208" t="s">
        <v>39</v>
      </c>
      <c r="AF12" s="177" t="s">
        <v>53</v>
      </c>
      <c r="AG12" s="177" t="s">
        <v>5</v>
      </c>
      <c r="AH12" s="177" t="s">
        <v>6</v>
      </c>
      <c r="AI12" s="177" t="s">
        <v>15</v>
      </c>
      <c r="AJ12" s="177" t="s">
        <v>7</v>
      </c>
      <c r="AK12" s="177" t="s">
        <v>8</v>
      </c>
      <c r="AL12" s="220" t="s">
        <v>9</v>
      </c>
      <c r="AM12" s="221"/>
      <c r="AN12" s="197" t="s">
        <v>13</v>
      </c>
      <c r="AO12" s="198"/>
      <c r="AP12" s="186"/>
      <c r="AQ12" s="186" t="s">
        <v>30</v>
      </c>
      <c r="AR12" s="191" t="s">
        <v>31</v>
      </c>
      <c r="AS12" s="198" t="s">
        <v>16</v>
      </c>
      <c r="AT12" s="290" t="s">
        <v>18</v>
      </c>
      <c r="AU12" s="291"/>
      <c r="AV12" s="291"/>
      <c r="AW12" s="292"/>
      <c r="AX12" s="204" t="s">
        <v>1</v>
      </c>
      <c r="AY12" s="206" t="s">
        <v>3</v>
      </c>
      <c r="AZ12" s="208" t="s">
        <v>4</v>
      </c>
      <c r="BA12" s="208" t="s">
        <v>17</v>
      </c>
      <c r="BB12" s="206" t="s">
        <v>12</v>
      </c>
      <c r="BC12" s="208" t="s">
        <v>39</v>
      </c>
      <c r="BD12" s="177" t="s">
        <v>35</v>
      </c>
      <c r="BE12" s="177" t="s">
        <v>5</v>
      </c>
      <c r="BF12" s="177" t="s">
        <v>6</v>
      </c>
      <c r="BG12" s="177" t="s">
        <v>15</v>
      </c>
      <c r="BH12" s="177" t="s">
        <v>7</v>
      </c>
      <c r="BI12" s="177" t="s">
        <v>8</v>
      </c>
      <c r="BJ12" s="220" t="s">
        <v>9</v>
      </c>
      <c r="BK12" s="221"/>
      <c r="BL12" s="197" t="s">
        <v>13</v>
      </c>
      <c r="BM12" s="198"/>
      <c r="BN12" s="186"/>
      <c r="BO12" s="186" t="s">
        <v>30</v>
      </c>
      <c r="BP12" s="191" t="s">
        <v>31</v>
      </c>
      <c r="BQ12" s="198" t="s">
        <v>16</v>
      </c>
      <c r="BR12" s="290" t="s">
        <v>18</v>
      </c>
      <c r="BS12" s="291"/>
      <c r="BT12" s="291"/>
      <c r="BU12" s="292"/>
      <c r="BV12" s="204" t="s">
        <v>1</v>
      </c>
      <c r="BW12" s="206" t="s">
        <v>3</v>
      </c>
      <c r="BX12" s="208" t="s">
        <v>4</v>
      </c>
      <c r="BY12" s="208" t="s">
        <v>17</v>
      </c>
      <c r="BZ12" s="206" t="s">
        <v>12</v>
      </c>
      <c r="CA12" s="208" t="s">
        <v>39</v>
      </c>
      <c r="CB12" s="177" t="s">
        <v>35</v>
      </c>
      <c r="CC12" s="177" t="s">
        <v>5</v>
      </c>
      <c r="CD12" s="177" t="s">
        <v>6</v>
      </c>
      <c r="CE12" s="177" t="s">
        <v>15</v>
      </c>
      <c r="CF12" s="177" t="s">
        <v>7</v>
      </c>
      <c r="CG12" s="177" t="s">
        <v>8</v>
      </c>
      <c r="CH12" s="220" t="s">
        <v>9</v>
      </c>
      <c r="CI12" s="221"/>
      <c r="CJ12" s="197" t="s">
        <v>13</v>
      </c>
      <c r="CK12" s="198"/>
      <c r="CL12" s="186"/>
      <c r="CM12" s="186" t="s">
        <v>30</v>
      </c>
      <c r="CN12" s="191" t="s">
        <v>31</v>
      </c>
      <c r="CO12" s="198" t="s">
        <v>16</v>
      </c>
      <c r="CP12" s="290" t="s">
        <v>18</v>
      </c>
      <c r="CQ12" s="291"/>
      <c r="CR12" s="291"/>
      <c r="CS12" s="292"/>
    </row>
    <row r="13" spans="2:97" ht="20.25" customHeight="1" thickBot="1" x14ac:dyDescent="0.3">
      <c r="B13" s="205"/>
      <c r="C13" s="207"/>
      <c r="D13" s="209"/>
      <c r="E13" s="209"/>
      <c r="F13" s="207"/>
      <c r="G13" s="209"/>
      <c r="H13" s="178"/>
      <c r="I13" s="178"/>
      <c r="J13" s="178"/>
      <c r="K13" s="178"/>
      <c r="L13" s="178"/>
      <c r="M13" s="178"/>
      <c r="N13" s="222"/>
      <c r="O13" s="223"/>
      <c r="P13" s="199"/>
      <c r="Q13" s="200"/>
      <c r="R13" s="187"/>
      <c r="S13" s="187"/>
      <c r="T13" s="192"/>
      <c r="U13" s="200"/>
      <c r="V13" s="310"/>
      <c r="W13" s="311"/>
      <c r="X13" s="311"/>
      <c r="Y13" s="312"/>
      <c r="Z13" s="205"/>
      <c r="AA13" s="207"/>
      <c r="AB13" s="209"/>
      <c r="AC13" s="209"/>
      <c r="AD13" s="207"/>
      <c r="AE13" s="209"/>
      <c r="AF13" s="178"/>
      <c r="AG13" s="178"/>
      <c r="AH13" s="178"/>
      <c r="AI13" s="178"/>
      <c r="AJ13" s="178"/>
      <c r="AK13" s="178"/>
      <c r="AL13" s="222"/>
      <c r="AM13" s="223"/>
      <c r="AN13" s="199"/>
      <c r="AO13" s="200"/>
      <c r="AP13" s="187"/>
      <c r="AQ13" s="187"/>
      <c r="AR13" s="192"/>
      <c r="AS13" s="200"/>
      <c r="AT13" s="310"/>
      <c r="AU13" s="311"/>
      <c r="AV13" s="311"/>
      <c r="AW13" s="312"/>
      <c r="AX13" s="205"/>
      <c r="AY13" s="207"/>
      <c r="AZ13" s="209"/>
      <c r="BA13" s="209"/>
      <c r="BB13" s="207"/>
      <c r="BC13" s="209"/>
      <c r="BD13" s="178"/>
      <c r="BE13" s="178"/>
      <c r="BF13" s="178"/>
      <c r="BG13" s="178"/>
      <c r="BH13" s="178"/>
      <c r="BI13" s="178"/>
      <c r="BJ13" s="222"/>
      <c r="BK13" s="223"/>
      <c r="BL13" s="199"/>
      <c r="BM13" s="200"/>
      <c r="BN13" s="187"/>
      <c r="BO13" s="187"/>
      <c r="BP13" s="192"/>
      <c r="BQ13" s="200"/>
      <c r="BR13" s="310"/>
      <c r="BS13" s="311"/>
      <c r="BT13" s="311"/>
      <c r="BU13" s="312"/>
      <c r="BV13" s="205"/>
      <c r="BW13" s="207"/>
      <c r="BX13" s="209"/>
      <c r="BY13" s="209"/>
      <c r="BZ13" s="207"/>
      <c r="CA13" s="209"/>
      <c r="CB13" s="178"/>
      <c r="CC13" s="178"/>
      <c r="CD13" s="178"/>
      <c r="CE13" s="178"/>
      <c r="CF13" s="178"/>
      <c r="CG13" s="178"/>
      <c r="CH13" s="222"/>
      <c r="CI13" s="223"/>
      <c r="CJ13" s="199"/>
      <c r="CK13" s="200"/>
      <c r="CL13" s="187"/>
      <c r="CM13" s="187"/>
      <c r="CN13" s="192"/>
      <c r="CO13" s="200"/>
      <c r="CP13" s="310"/>
      <c r="CQ13" s="311"/>
      <c r="CR13" s="311"/>
      <c r="CS13" s="312"/>
    </row>
    <row r="14" spans="2:97" ht="15" customHeight="1" thickTop="1" x14ac:dyDescent="0.25">
      <c r="B14" s="8"/>
      <c r="C14" s="14"/>
      <c r="D14" s="172" t="s">
        <v>73</v>
      </c>
      <c r="E14" s="173"/>
      <c r="F14" s="174"/>
      <c r="G14" s="109"/>
      <c r="H14" s="109"/>
      <c r="I14" s="109" t="s">
        <v>0</v>
      </c>
      <c r="J14" s="65">
        <v>0</v>
      </c>
      <c r="K14" s="65">
        <f>C$10</f>
        <v>80000</v>
      </c>
      <c r="L14" s="109" t="s">
        <v>0</v>
      </c>
      <c r="M14" s="109" t="str">
        <f>I14</f>
        <v xml:space="preserve"> </v>
      </c>
      <c r="N14" s="224" t="s">
        <v>0</v>
      </c>
      <c r="O14" s="190"/>
      <c r="P14" s="188"/>
      <c r="Q14" s="189"/>
      <c r="R14" s="190"/>
      <c r="S14" s="111"/>
      <c r="T14" s="112"/>
      <c r="U14" s="112"/>
      <c r="V14" s="172"/>
      <c r="W14" s="173"/>
      <c r="X14" s="173"/>
      <c r="Y14" s="225"/>
      <c r="Z14" s="315" t="s">
        <v>52</v>
      </c>
      <c r="AA14" s="316"/>
      <c r="AB14" s="317"/>
      <c r="AC14" s="117">
        <f>E41</f>
        <v>122.59999999999997</v>
      </c>
      <c r="AD14" s="117">
        <f t="shared" ref="AD14:AI14" si="0">F41</f>
        <v>7.6</v>
      </c>
      <c r="AE14" s="118">
        <f t="shared" si="0"/>
        <v>40016</v>
      </c>
      <c r="AF14" s="119">
        <f>H41</f>
        <v>441.89330136657873</v>
      </c>
      <c r="AG14" s="117">
        <f t="shared" si="0"/>
        <v>137.19999999999996</v>
      </c>
      <c r="AH14" s="118">
        <f t="shared" si="0"/>
        <v>40016</v>
      </c>
      <c r="AI14" s="118">
        <f t="shared" si="0"/>
        <v>39984</v>
      </c>
      <c r="AJ14" s="120">
        <f>L41</f>
        <v>45975</v>
      </c>
      <c r="AK14" s="64"/>
      <c r="AL14" s="354"/>
      <c r="AM14" s="355"/>
      <c r="AN14" s="356"/>
      <c r="AO14" s="357"/>
      <c r="AP14" s="358"/>
      <c r="AQ14" s="123">
        <f>S41</f>
        <v>14.6</v>
      </c>
      <c r="AR14" s="63"/>
      <c r="AS14" s="120">
        <f>U41</f>
        <v>109</v>
      </c>
      <c r="AT14" s="359" t="s">
        <v>45</v>
      </c>
      <c r="AU14" s="360"/>
      <c r="AV14" s="360"/>
      <c r="AW14" s="361"/>
      <c r="AX14" s="315" t="s">
        <v>52</v>
      </c>
      <c r="AY14" s="316"/>
      <c r="AZ14" s="317"/>
      <c r="BA14" s="117">
        <f>AC41</f>
        <v>273.49999999999994</v>
      </c>
      <c r="BB14" s="117">
        <f t="shared" ref="BB14" si="1">AD41</f>
        <v>7.6</v>
      </c>
      <c r="BC14" s="118">
        <f t="shared" ref="BC14" si="2">AE41</f>
        <v>88191</v>
      </c>
      <c r="BD14" s="119">
        <f>AF41</f>
        <v>955.88579717094206</v>
      </c>
      <c r="BE14" s="117">
        <f t="shared" ref="BE14" si="3">AG41</f>
        <v>303.90000000000003</v>
      </c>
      <c r="BF14" s="118">
        <f t="shared" ref="BF14" si="4">AH41</f>
        <v>88191</v>
      </c>
      <c r="BG14" s="118">
        <f t="shared" ref="BG14" si="5">AI41</f>
        <v>-8191</v>
      </c>
      <c r="BH14" s="120">
        <f>AJ41</f>
        <v>102562.5</v>
      </c>
      <c r="BI14" s="64"/>
      <c r="BJ14" s="354"/>
      <c r="BK14" s="355"/>
      <c r="BL14" s="356"/>
      <c r="BM14" s="357"/>
      <c r="BN14" s="358"/>
      <c r="BO14" s="123">
        <f>AQ41</f>
        <v>30.400000000000002</v>
      </c>
      <c r="BP14" s="63"/>
      <c r="BQ14" s="120">
        <f>AS41</f>
        <v>223</v>
      </c>
      <c r="BR14" s="359" t="s">
        <v>45</v>
      </c>
      <c r="BS14" s="360"/>
      <c r="BT14" s="360"/>
      <c r="BU14" s="361"/>
      <c r="BV14" s="315" t="s">
        <v>52</v>
      </c>
      <c r="BW14" s="316"/>
      <c r="BX14" s="317"/>
      <c r="BY14" s="117">
        <f>BA41</f>
        <v>300.90000000000003</v>
      </c>
      <c r="BZ14" s="117">
        <f t="shared" ref="BZ14" si="6">BB41</f>
        <v>7.6</v>
      </c>
      <c r="CA14" s="118">
        <f t="shared" ref="CA14" si="7">BC41</f>
        <v>97991</v>
      </c>
      <c r="CB14" s="119">
        <f>BD41</f>
        <v>1064.1063677775112</v>
      </c>
      <c r="CC14" s="117">
        <f t="shared" ref="CC14" si="8">BE41</f>
        <v>333.2000000000001</v>
      </c>
      <c r="CD14" s="118">
        <f t="shared" ref="CD14" si="9">BF41</f>
        <v>97991</v>
      </c>
      <c r="CE14" s="118">
        <f t="shared" ref="CE14" si="10">BG41</f>
        <v>-17991</v>
      </c>
      <c r="CF14" s="120">
        <f>BH41</f>
        <v>112837.5</v>
      </c>
      <c r="CG14" s="64"/>
      <c r="CH14" s="354"/>
      <c r="CI14" s="355"/>
      <c r="CJ14" s="356"/>
      <c r="CK14" s="357"/>
      <c r="CL14" s="358"/>
      <c r="CM14" s="123">
        <f>BO41</f>
        <v>32.300000000000004</v>
      </c>
      <c r="CN14" s="63"/>
      <c r="CO14" s="120">
        <f>BQ41</f>
        <v>273</v>
      </c>
      <c r="CP14" s="359" t="s">
        <v>45</v>
      </c>
      <c r="CQ14" s="360"/>
      <c r="CR14" s="360"/>
      <c r="CS14" s="361"/>
    </row>
    <row r="15" spans="2:97" ht="15" customHeight="1" x14ac:dyDescent="0.25">
      <c r="B15" s="136">
        <v>42152</v>
      </c>
      <c r="C15" s="156" t="s">
        <v>79</v>
      </c>
      <c r="D15" s="137">
        <v>3649</v>
      </c>
      <c r="E15" s="137">
        <v>0</v>
      </c>
      <c r="F15" s="139">
        <v>7.6</v>
      </c>
      <c r="G15" s="140">
        <v>0</v>
      </c>
      <c r="H15" s="97">
        <f>IF(G15="","",(IF($P$8=0,"",(G15/$M$6)/$P$8)))</f>
        <v>0</v>
      </c>
      <c r="I15" s="98">
        <f>IF(G15="","",(SUM(E15+F15+S15)))</f>
        <v>7.6</v>
      </c>
      <c r="J15" s="99">
        <f>SUM(G$14:G15)</f>
        <v>0</v>
      </c>
      <c r="K15" s="99">
        <f t="shared" ref="K15:K40" si="11">C$10-J15</f>
        <v>80000</v>
      </c>
      <c r="L15" s="100">
        <f>IF(G15="",0,$J$6*(I15-F15-S15))</f>
        <v>0</v>
      </c>
      <c r="M15" s="101">
        <f>G15</f>
        <v>0</v>
      </c>
      <c r="N15" s="175" t="str">
        <f>IF(L15=0,"",(M15/L15))</f>
        <v/>
      </c>
      <c r="O15" s="176"/>
      <c r="P15" s="160"/>
      <c r="Q15" s="161"/>
      <c r="R15" s="162"/>
      <c r="S15" s="142">
        <v>0</v>
      </c>
      <c r="T15" s="144">
        <v>0</v>
      </c>
      <c r="U15" s="144">
        <v>0</v>
      </c>
      <c r="V15" s="163"/>
      <c r="W15" s="164"/>
      <c r="X15" s="164"/>
      <c r="Y15" s="165"/>
      <c r="Z15" s="143">
        <v>42167</v>
      </c>
      <c r="AA15" s="157" t="s">
        <v>80</v>
      </c>
      <c r="AB15" s="144">
        <v>3529</v>
      </c>
      <c r="AC15" s="144">
        <v>4.5999999999999996</v>
      </c>
      <c r="AD15" s="145">
        <v>0</v>
      </c>
      <c r="AE15" s="146">
        <v>1350</v>
      </c>
      <c r="AF15" s="97">
        <f t="shared" ref="AF15:AF16" si="12">IF(AE15="","",(IF($P$8=0,"",(AE15/$M$6)/$P$8)))</f>
        <v>14.907935746823304</v>
      </c>
      <c r="AG15" s="98">
        <f t="shared" ref="AG15:AG16" si="13">IF(AE15="","",(SUM(AC15+AD15+AQ15)))</f>
        <v>7.6</v>
      </c>
      <c r="AH15" s="99">
        <f>SUM(AE$14:AE15)</f>
        <v>41366</v>
      </c>
      <c r="AI15" s="99">
        <f>C$10-AH15</f>
        <v>38634</v>
      </c>
      <c r="AJ15" s="100">
        <f>IF(AE15="",0,$J$6*(AG15-AD15-AQ15))</f>
        <v>1724.9999999999998</v>
      </c>
      <c r="AK15" s="101">
        <f>AE15</f>
        <v>1350</v>
      </c>
      <c r="AL15" s="175">
        <f>IF(AJ15=0,"",(AK15/AJ15))</f>
        <v>0.78260869565217406</v>
      </c>
      <c r="AM15" s="176"/>
      <c r="AN15" s="362"/>
      <c r="AO15" s="363"/>
      <c r="AP15" s="364"/>
      <c r="AQ15" s="158">
        <v>3</v>
      </c>
      <c r="AR15" s="10">
        <v>1</v>
      </c>
      <c r="AS15" s="10">
        <v>0</v>
      </c>
      <c r="AT15" s="215" t="s">
        <v>99</v>
      </c>
      <c r="AU15" s="216"/>
      <c r="AV15" s="216"/>
      <c r="AW15" s="217"/>
      <c r="AX15" s="9">
        <v>42181</v>
      </c>
      <c r="AY15" s="15" t="s">
        <v>90</v>
      </c>
      <c r="AZ15" s="10">
        <v>28030</v>
      </c>
      <c r="BA15" s="10">
        <v>7.1</v>
      </c>
      <c r="BB15" s="10">
        <v>0</v>
      </c>
      <c r="BC15" s="52">
        <v>2790</v>
      </c>
      <c r="BD15" s="97">
        <f t="shared" ref="BD15:BD17" si="14">IF(BC15="","",(IF($P$8=0,"",(BC15/$M$6)/$P$8)))</f>
        <v>30.80973387676816</v>
      </c>
      <c r="BE15" s="98">
        <f t="shared" ref="BE15:BE17" si="15">IF(BC15="","",(SUM(BA15+BB15+BO15)))</f>
        <v>7.6</v>
      </c>
      <c r="BF15" s="99">
        <f>SUM(BC$14:BC15)</f>
        <v>90981</v>
      </c>
      <c r="BG15" s="99">
        <f>$C$10-BF15</f>
        <v>-10981</v>
      </c>
      <c r="BH15" s="100">
        <f>IF(BC15="",0,$J$6*(BE15-BB15-BO15))</f>
        <v>2662.5</v>
      </c>
      <c r="BI15" s="101">
        <f>BC15</f>
        <v>2790</v>
      </c>
      <c r="BJ15" s="175">
        <f>IF(BH15=0,"",(BI15/BH15))</f>
        <v>1.0478873239436619</v>
      </c>
      <c r="BK15" s="176"/>
      <c r="BL15" s="362"/>
      <c r="BM15" s="363"/>
      <c r="BN15" s="364"/>
      <c r="BO15" s="159">
        <v>0.5</v>
      </c>
      <c r="BP15" s="10">
        <v>2</v>
      </c>
      <c r="BQ15" s="10">
        <v>0</v>
      </c>
      <c r="BR15" s="215" t="s">
        <v>118</v>
      </c>
      <c r="BS15" s="216"/>
      <c r="BT15" s="216"/>
      <c r="BU15" s="217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97991</v>
      </c>
      <c r="CE15" s="99">
        <f>$C$10-CD15</f>
        <v>-17991</v>
      </c>
      <c r="CF15" s="100">
        <f>IF(CA15="",0,$J$6*(CC15-BZ15-CM15))</f>
        <v>0</v>
      </c>
      <c r="CG15" s="101">
        <f>CA15</f>
        <v>0</v>
      </c>
      <c r="CH15" s="175" t="str">
        <f>IF(CF15=0,"",(CG15/CF15))</f>
        <v/>
      </c>
      <c r="CI15" s="176"/>
      <c r="CJ15" s="362"/>
      <c r="CK15" s="363"/>
      <c r="CL15" s="364"/>
      <c r="CM15" s="79"/>
      <c r="CN15" s="69"/>
      <c r="CO15" s="69"/>
      <c r="CP15" s="440"/>
      <c r="CQ15" s="441"/>
      <c r="CR15" s="441"/>
      <c r="CS15" s="442"/>
    </row>
    <row r="16" spans="2:97" ht="15" customHeight="1" x14ac:dyDescent="0.25">
      <c r="B16" s="136">
        <v>42152</v>
      </c>
      <c r="C16" s="156" t="s">
        <v>80</v>
      </c>
      <c r="D16" s="137">
        <v>3509</v>
      </c>
      <c r="E16" s="137">
        <v>6.1</v>
      </c>
      <c r="F16" s="138">
        <v>0</v>
      </c>
      <c r="G16" s="140">
        <v>2310</v>
      </c>
      <c r="H16" s="97">
        <f t="shared" ref="H16:H40" si="16">IF(G16="","",(IF($P$8=0,"",(G16/$M$6)/$P$8)))</f>
        <v>25.509134500119874</v>
      </c>
      <c r="I16" s="98">
        <f t="shared" ref="I16:I40" si="17">IF(G16="","",(SUM(E16+F16+S16)))</f>
        <v>7.6</v>
      </c>
      <c r="J16" s="99">
        <f>SUM(G$14:G16)</f>
        <v>2310</v>
      </c>
      <c r="K16" s="99">
        <f>C$10-J16</f>
        <v>77690</v>
      </c>
      <c r="L16" s="100">
        <f t="shared" ref="L16:L40" si="18">IF(G16="",0,$J$6*(I16-F16-S16))</f>
        <v>2287.5</v>
      </c>
      <c r="M16" s="101">
        <f t="shared" ref="M16:M40" si="19">G16</f>
        <v>2310</v>
      </c>
      <c r="N16" s="175">
        <f t="shared" ref="N16:N40" si="20">IF(L16=0,"",(M16/L16))</f>
        <v>1.0098360655737706</v>
      </c>
      <c r="O16" s="176"/>
      <c r="P16" s="160"/>
      <c r="Q16" s="161"/>
      <c r="R16" s="162"/>
      <c r="S16" s="142">
        <v>1.5</v>
      </c>
      <c r="T16" s="144">
        <v>4</v>
      </c>
      <c r="U16" s="144">
        <v>0</v>
      </c>
      <c r="V16" s="163" t="s">
        <v>81</v>
      </c>
      <c r="W16" s="164"/>
      <c r="X16" s="164"/>
      <c r="Y16" s="165"/>
      <c r="Z16" s="143">
        <v>42170</v>
      </c>
      <c r="AA16" s="157" t="s">
        <v>100</v>
      </c>
      <c r="AB16" s="144">
        <v>3504</v>
      </c>
      <c r="AC16" s="144">
        <v>4.5999999999999996</v>
      </c>
      <c r="AD16" s="144">
        <v>0</v>
      </c>
      <c r="AE16" s="146">
        <v>1500</v>
      </c>
      <c r="AF16" s="97">
        <f t="shared" si="12"/>
        <v>16.564373052025893</v>
      </c>
      <c r="AG16" s="98">
        <f t="shared" si="13"/>
        <v>7.6</v>
      </c>
      <c r="AH16" s="99">
        <f>SUM(AE$14:AE16)</f>
        <v>42866</v>
      </c>
      <c r="AI16" s="99">
        <f t="shared" ref="AI16:AI40" si="21">C$10-AH16</f>
        <v>37134</v>
      </c>
      <c r="AJ16" s="100">
        <f t="shared" ref="AJ16:AJ40" si="22">IF(AE16="",0,$J$6*(AG16-AD16-AQ16))</f>
        <v>1724.9999999999998</v>
      </c>
      <c r="AK16" s="101">
        <f t="shared" ref="AK16:AK40" si="23">AE16</f>
        <v>1500</v>
      </c>
      <c r="AL16" s="175">
        <f t="shared" ref="AL16:AL40" si="24">IF(AJ16=0,"",(AK16/AJ16))</f>
        <v>0.86956521739130443</v>
      </c>
      <c r="AM16" s="176"/>
      <c r="AN16" s="362"/>
      <c r="AO16" s="363"/>
      <c r="AP16" s="364"/>
      <c r="AQ16" s="158">
        <v>3</v>
      </c>
      <c r="AR16" s="10">
        <v>1</v>
      </c>
      <c r="AS16" s="10">
        <v>66</v>
      </c>
      <c r="AT16" s="365" t="s">
        <v>101</v>
      </c>
      <c r="AU16" s="366"/>
      <c r="AV16" s="366"/>
      <c r="AW16" s="367"/>
      <c r="AX16" s="9">
        <v>42184</v>
      </c>
      <c r="AY16" s="15" t="s">
        <v>84</v>
      </c>
      <c r="AZ16" s="10">
        <v>28134</v>
      </c>
      <c r="BA16" s="10">
        <v>5.0999999999999996</v>
      </c>
      <c r="BB16" s="10">
        <v>0</v>
      </c>
      <c r="BC16" s="52">
        <v>1800</v>
      </c>
      <c r="BD16" s="97">
        <f t="shared" si="14"/>
        <v>19.877247662431071</v>
      </c>
      <c r="BE16" s="98">
        <f t="shared" si="15"/>
        <v>5.6999999999999993</v>
      </c>
      <c r="BF16" s="99">
        <f>SUM(BC$14:BC16)</f>
        <v>92781</v>
      </c>
      <c r="BG16" s="99">
        <f t="shared" ref="BG16:BG40" si="25">$C$10-BF16</f>
        <v>-12781</v>
      </c>
      <c r="BH16" s="100">
        <f t="shared" ref="BH16:BH40" si="26">IF(BC16="",0,$J$6*(BE16-BB16-BO16))</f>
        <v>1912.4999999999998</v>
      </c>
      <c r="BI16" s="101">
        <f t="shared" ref="BI16:BI40" si="27">BC16</f>
        <v>1800</v>
      </c>
      <c r="BJ16" s="175">
        <f t="shared" ref="BJ16:BJ40" si="28">IF(BH16=0,"",(BI16/BH16))</f>
        <v>0.94117647058823539</v>
      </c>
      <c r="BK16" s="176"/>
      <c r="BL16" s="362"/>
      <c r="BM16" s="363"/>
      <c r="BN16" s="364"/>
      <c r="BO16" s="159">
        <v>0.6</v>
      </c>
      <c r="BP16" s="10">
        <v>4</v>
      </c>
      <c r="BQ16" s="10">
        <v>0</v>
      </c>
      <c r="BR16" s="215" t="s">
        <v>119</v>
      </c>
      <c r="BS16" s="216"/>
      <c r="BT16" s="216"/>
      <c r="BU16" s="217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97991</v>
      </c>
      <c r="CE16" s="99">
        <f t="shared" ref="CE16:CE40" si="31">$C$10-CD16</f>
        <v>-17991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175" t="str">
        <f t="shared" ref="CH16:CH40" si="34">IF(CF16=0,"",(CG16/CF16))</f>
        <v/>
      </c>
      <c r="CI16" s="176"/>
      <c r="CJ16" s="362"/>
      <c r="CK16" s="363"/>
      <c r="CL16" s="364"/>
      <c r="CM16" s="79"/>
      <c r="CN16" s="69"/>
      <c r="CO16" s="69"/>
      <c r="CP16" s="440"/>
      <c r="CQ16" s="441"/>
      <c r="CR16" s="441"/>
      <c r="CS16" s="442"/>
    </row>
    <row r="17" spans="2:97" ht="15" customHeight="1" x14ac:dyDescent="0.25">
      <c r="B17" s="136">
        <v>42153</v>
      </c>
      <c r="C17" s="156" t="s">
        <v>79</v>
      </c>
      <c r="D17" s="137">
        <v>3649</v>
      </c>
      <c r="E17" s="137">
        <v>7.6</v>
      </c>
      <c r="F17" s="138">
        <v>0</v>
      </c>
      <c r="G17" s="140">
        <v>2500</v>
      </c>
      <c r="H17" s="97">
        <f t="shared" si="16"/>
        <v>27.607288420043155</v>
      </c>
      <c r="I17" s="98">
        <f t="shared" si="17"/>
        <v>7.6</v>
      </c>
      <c r="J17" s="99">
        <f>SUM(G$14:G17)</f>
        <v>4810</v>
      </c>
      <c r="K17" s="99">
        <f t="shared" si="11"/>
        <v>75190</v>
      </c>
      <c r="L17" s="100">
        <f t="shared" si="18"/>
        <v>2850</v>
      </c>
      <c r="M17" s="101">
        <f t="shared" si="19"/>
        <v>2500</v>
      </c>
      <c r="N17" s="175">
        <f t="shared" si="20"/>
        <v>0.8771929824561403</v>
      </c>
      <c r="O17" s="176"/>
      <c r="P17" s="160"/>
      <c r="Q17" s="161"/>
      <c r="R17" s="162"/>
      <c r="S17" s="142">
        <v>0</v>
      </c>
      <c r="T17" s="144">
        <v>0</v>
      </c>
      <c r="U17" s="144">
        <v>0</v>
      </c>
      <c r="V17" s="163"/>
      <c r="W17" s="164"/>
      <c r="X17" s="164"/>
      <c r="Y17" s="165"/>
      <c r="Z17" s="143">
        <v>42170</v>
      </c>
      <c r="AA17" s="156" t="s">
        <v>80</v>
      </c>
      <c r="AB17" s="144">
        <v>3529</v>
      </c>
      <c r="AC17" s="144">
        <v>7.6</v>
      </c>
      <c r="AD17" s="145">
        <v>0</v>
      </c>
      <c r="AE17" s="146">
        <v>2660</v>
      </c>
      <c r="AF17" s="97">
        <f t="shared" ref="AF17:AF40" si="35">IF(AE17="","",(IF($P$8=0,"",(AE17/$M$6)/$P$8)))</f>
        <v>29.374154878925914</v>
      </c>
      <c r="AG17" s="98">
        <f t="shared" ref="AG17:AG40" si="36">IF(AE17="","",(SUM(AC17+AD17+AQ17)))</f>
        <v>7.6</v>
      </c>
      <c r="AH17" s="99">
        <f>SUM(AE$14:AE17)</f>
        <v>45526</v>
      </c>
      <c r="AI17" s="99">
        <f t="shared" si="21"/>
        <v>34474</v>
      </c>
      <c r="AJ17" s="100">
        <f t="shared" si="22"/>
        <v>2850</v>
      </c>
      <c r="AK17" s="101">
        <f t="shared" si="23"/>
        <v>2660</v>
      </c>
      <c r="AL17" s="175">
        <f t="shared" si="24"/>
        <v>0.93333333333333335</v>
      </c>
      <c r="AM17" s="176"/>
      <c r="AN17" s="242"/>
      <c r="AO17" s="243"/>
      <c r="AP17" s="244"/>
      <c r="AQ17" s="3">
        <v>0</v>
      </c>
      <c r="AR17" s="10">
        <v>0</v>
      </c>
      <c r="AS17" s="10">
        <v>0</v>
      </c>
      <c r="AT17" s="215"/>
      <c r="AU17" s="216"/>
      <c r="AV17" s="216"/>
      <c r="AW17" s="217"/>
      <c r="AX17" s="9">
        <v>42184</v>
      </c>
      <c r="AY17" s="15" t="s">
        <v>84</v>
      </c>
      <c r="AZ17" s="10">
        <v>28134</v>
      </c>
      <c r="BA17" s="10">
        <v>0</v>
      </c>
      <c r="BB17" s="10">
        <v>0</v>
      </c>
      <c r="BC17" s="52">
        <v>0</v>
      </c>
      <c r="BD17" s="97">
        <f t="shared" si="14"/>
        <v>0</v>
      </c>
      <c r="BE17" s="98">
        <f t="shared" si="15"/>
        <v>0.8</v>
      </c>
      <c r="BF17" s="99">
        <f>SUM(BC$14:BC17)</f>
        <v>92781</v>
      </c>
      <c r="BG17" s="99">
        <f t="shared" si="25"/>
        <v>-12781</v>
      </c>
      <c r="BH17" s="100">
        <f t="shared" si="26"/>
        <v>0</v>
      </c>
      <c r="BI17" s="101">
        <f t="shared" si="27"/>
        <v>0</v>
      </c>
      <c r="BJ17" s="175" t="str">
        <f t="shared" si="28"/>
        <v/>
      </c>
      <c r="BK17" s="176"/>
      <c r="BL17" s="242"/>
      <c r="BM17" s="243"/>
      <c r="BN17" s="244"/>
      <c r="BO17" s="159">
        <v>0.8</v>
      </c>
      <c r="BP17" s="10">
        <v>2</v>
      </c>
      <c r="BQ17" s="10">
        <v>50</v>
      </c>
      <c r="BR17" s="365" t="s">
        <v>120</v>
      </c>
      <c r="BS17" s="366"/>
      <c r="BT17" s="366"/>
      <c r="BU17" s="367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97991</v>
      </c>
      <c r="CE17" s="99">
        <f t="shared" si="31"/>
        <v>-17991</v>
      </c>
      <c r="CF17" s="100">
        <f t="shared" si="32"/>
        <v>0</v>
      </c>
      <c r="CG17" s="101">
        <f t="shared" si="33"/>
        <v>0</v>
      </c>
      <c r="CH17" s="175" t="str">
        <f t="shared" si="34"/>
        <v/>
      </c>
      <c r="CI17" s="176"/>
      <c r="CJ17" s="242"/>
      <c r="CK17" s="243"/>
      <c r="CL17" s="244"/>
      <c r="CM17" s="60"/>
      <c r="CN17" s="10"/>
      <c r="CO17" s="10"/>
      <c r="CP17" s="215"/>
      <c r="CQ17" s="216"/>
      <c r="CR17" s="216"/>
      <c r="CS17" s="217"/>
    </row>
    <row r="18" spans="2:97" ht="15" customHeight="1" x14ac:dyDescent="0.25">
      <c r="B18" s="136"/>
      <c r="C18" s="422" t="s">
        <v>82</v>
      </c>
      <c r="D18" s="423"/>
      <c r="E18" s="137">
        <f>SUM(E15:E17)</f>
        <v>13.7</v>
      </c>
      <c r="F18" s="138">
        <f>SUM(F15:F17)</f>
        <v>7.6</v>
      </c>
      <c r="G18" s="140">
        <f>SUM(G15:G17)</f>
        <v>4810</v>
      </c>
      <c r="H18" s="97">
        <f t="shared" si="16"/>
        <v>53.116422920163025</v>
      </c>
      <c r="I18" s="98">
        <f t="shared" si="17"/>
        <v>22.799999999999997</v>
      </c>
      <c r="J18" s="99">
        <f>SUM(G$14:G18)</f>
        <v>9620</v>
      </c>
      <c r="K18" s="99">
        <f t="shared" si="11"/>
        <v>70380</v>
      </c>
      <c r="L18" s="100">
        <f t="shared" si="18"/>
        <v>5137.4999999999991</v>
      </c>
      <c r="M18" s="101">
        <f t="shared" si="19"/>
        <v>4810</v>
      </c>
      <c r="N18" s="175">
        <f t="shared" si="20"/>
        <v>0.93625304136253062</v>
      </c>
      <c r="O18" s="176"/>
      <c r="P18" s="160"/>
      <c r="Q18" s="161"/>
      <c r="R18" s="162"/>
      <c r="S18" s="142">
        <f>SUM(S15:S17)</f>
        <v>1.5</v>
      </c>
      <c r="T18" s="144"/>
      <c r="U18" s="144"/>
      <c r="V18" s="163"/>
      <c r="W18" s="164"/>
      <c r="X18" s="164"/>
      <c r="Y18" s="165"/>
      <c r="Z18" s="143">
        <v>42170</v>
      </c>
      <c r="AA18" s="156" t="s">
        <v>79</v>
      </c>
      <c r="AB18" s="144">
        <v>3649</v>
      </c>
      <c r="AC18" s="144">
        <v>7.6</v>
      </c>
      <c r="AD18" s="145">
        <v>0</v>
      </c>
      <c r="AE18" s="146">
        <v>1630</v>
      </c>
      <c r="AF18" s="97"/>
      <c r="AG18" s="98">
        <f t="shared" si="36"/>
        <v>7.6</v>
      </c>
      <c r="AH18" s="99">
        <f>SUM(AE$14:AE18)</f>
        <v>47156</v>
      </c>
      <c r="AI18" s="99">
        <f t="shared" si="21"/>
        <v>32844</v>
      </c>
      <c r="AJ18" s="100">
        <f t="shared" si="22"/>
        <v>2850</v>
      </c>
      <c r="AK18" s="101">
        <f t="shared" si="23"/>
        <v>1630</v>
      </c>
      <c r="AL18" s="175">
        <f t="shared" si="24"/>
        <v>0.57192982456140351</v>
      </c>
      <c r="AM18" s="176"/>
      <c r="AN18" s="242"/>
      <c r="AO18" s="243"/>
      <c r="AP18" s="244"/>
      <c r="AQ18" s="3">
        <v>0</v>
      </c>
      <c r="AR18" s="10">
        <v>0</v>
      </c>
      <c r="AS18" s="10">
        <v>0</v>
      </c>
      <c r="AT18" s="215" t="s">
        <v>102</v>
      </c>
      <c r="AU18" s="216"/>
      <c r="AV18" s="216"/>
      <c r="AW18" s="217"/>
      <c r="AX18" s="9">
        <v>42185</v>
      </c>
      <c r="AY18" s="10" t="s">
        <v>84</v>
      </c>
      <c r="AZ18" s="10">
        <v>28134</v>
      </c>
      <c r="BA18" s="10">
        <v>7.6</v>
      </c>
      <c r="BB18" s="26">
        <v>0</v>
      </c>
      <c r="BC18" s="52">
        <v>2500</v>
      </c>
      <c r="BD18" s="97">
        <f t="shared" ref="BD18:BD40" si="37">IF(BC18="","",(IF($P$8=0,"",(BC18/$M$6)/$P$8)))</f>
        <v>27.607288420043155</v>
      </c>
      <c r="BE18" s="98">
        <f t="shared" ref="BE18:BE40" si="38">IF(BC18="","",(SUM(BA18+BB18+BO18)))</f>
        <v>7.6</v>
      </c>
      <c r="BF18" s="99">
        <f>SUM(BC$14:BC18)</f>
        <v>95281</v>
      </c>
      <c r="BG18" s="99">
        <f t="shared" si="25"/>
        <v>-15281</v>
      </c>
      <c r="BH18" s="100">
        <f t="shared" si="26"/>
        <v>2850</v>
      </c>
      <c r="BI18" s="101">
        <f t="shared" si="27"/>
        <v>2500</v>
      </c>
      <c r="BJ18" s="175">
        <f t="shared" si="28"/>
        <v>0.8771929824561403</v>
      </c>
      <c r="BK18" s="176"/>
      <c r="BL18" s="242"/>
      <c r="BM18" s="243"/>
      <c r="BN18" s="244"/>
      <c r="BO18" s="60">
        <v>0</v>
      </c>
      <c r="BP18" s="10">
        <v>0</v>
      </c>
      <c r="BQ18" s="10">
        <v>0</v>
      </c>
      <c r="BR18" s="215"/>
      <c r="BS18" s="216"/>
      <c r="BT18" s="216"/>
      <c r="BU18" s="217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97991</v>
      </c>
      <c r="CE18" s="99">
        <f t="shared" si="31"/>
        <v>-17991</v>
      </c>
      <c r="CF18" s="100">
        <f t="shared" si="32"/>
        <v>0</v>
      </c>
      <c r="CG18" s="101">
        <f t="shared" si="33"/>
        <v>0</v>
      </c>
      <c r="CH18" s="175" t="str">
        <f t="shared" si="34"/>
        <v/>
      </c>
      <c r="CI18" s="176"/>
      <c r="CJ18" s="242"/>
      <c r="CK18" s="243"/>
      <c r="CL18" s="244"/>
      <c r="CM18" s="60"/>
      <c r="CN18" s="10"/>
      <c r="CO18" s="10"/>
      <c r="CP18" s="215"/>
      <c r="CQ18" s="216"/>
      <c r="CR18" s="216"/>
      <c r="CS18" s="217"/>
    </row>
    <row r="19" spans="2:97" ht="15" customHeight="1" x14ac:dyDescent="0.25">
      <c r="B19" s="136"/>
      <c r="C19" s="424" t="s">
        <v>83</v>
      </c>
      <c r="D19" s="425"/>
      <c r="E19" s="137">
        <v>-13.7</v>
      </c>
      <c r="F19" s="138">
        <v>-7.6</v>
      </c>
      <c r="G19" s="140">
        <v>-4810</v>
      </c>
      <c r="H19" s="97">
        <f t="shared" si="16"/>
        <v>-53.116422920163025</v>
      </c>
      <c r="I19" s="98">
        <f t="shared" si="17"/>
        <v>-22.799999999999997</v>
      </c>
      <c r="J19" s="99">
        <f>SUM(G$14:G19)</f>
        <v>4810</v>
      </c>
      <c r="K19" s="99">
        <f t="shared" si="11"/>
        <v>75190</v>
      </c>
      <c r="L19" s="100">
        <f t="shared" si="18"/>
        <v>-5137.4999999999991</v>
      </c>
      <c r="M19" s="101">
        <f t="shared" si="19"/>
        <v>-4810</v>
      </c>
      <c r="N19" s="175">
        <f t="shared" si="20"/>
        <v>0.93625304136253062</v>
      </c>
      <c r="O19" s="176"/>
      <c r="P19" s="160"/>
      <c r="Q19" s="161"/>
      <c r="R19" s="162"/>
      <c r="S19" s="142">
        <v>-1.5</v>
      </c>
      <c r="T19" s="144"/>
      <c r="U19" s="144"/>
      <c r="V19" s="163"/>
      <c r="W19" s="164"/>
      <c r="X19" s="164"/>
      <c r="Y19" s="165"/>
      <c r="Z19" s="143">
        <v>42171</v>
      </c>
      <c r="AA19" s="157" t="s">
        <v>84</v>
      </c>
      <c r="AB19" s="144">
        <v>28134</v>
      </c>
      <c r="AC19" s="144">
        <v>5.4</v>
      </c>
      <c r="AD19" s="145">
        <v>0</v>
      </c>
      <c r="AE19" s="146">
        <v>1700</v>
      </c>
      <c r="AF19" s="97">
        <f t="shared" si="35"/>
        <v>18.772956125629346</v>
      </c>
      <c r="AG19" s="98">
        <f t="shared" si="36"/>
        <v>7.6000000000000005</v>
      </c>
      <c r="AH19" s="99">
        <f>SUM(AE$14:AE19)</f>
        <v>48856</v>
      </c>
      <c r="AI19" s="99">
        <f t="shared" si="21"/>
        <v>31144</v>
      </c>
      <c r="AJ19" s="100">
        <f t="shared" si="22"/>
        <v>2025.0000000000002</v>
      </c>
      <c r="AK19" s="101">
        <f t="shared" si="23"/>
        <v>1700</v>
      </c>
      <c r="AL19" s="175">
        <f t="shared" si="24"/>
        <v>0.83950617283950613</v>
      </c>
      <c r="AM19" s="176"/>
      <c r="AN19" s="242"/>
      <c r="AO19" s="243"/>
      <c r="AP19" s="244"/>
      <c r="AQ19" s="3">
        <v>2.2000000000000002</v>
      </c>
      <c r="AR19" s="10">
        <v>1</v>
      </c>
      <c r="AS19" s="10">
        <v>0</v>
      </c>
      <c r="AT19" s="215" t="s">
        <v>103</v>
      </c>
      <c r="AU19" s="216"/>
      <c r="AV19" s="216"/>
      <c r="AW19" s="217"/>
      <c r="AX19" s="9">
        <v>42185</v>
      </c>
      <c r="AY19" s="15" t="s">
        <v>90</v>
      </c>
      <c r="AZ19" s="10">
        <v>28030</v>
      </c>
      <c r="BA19" s="10">
        <v>7.6</v>
      </c>
      <c r="BB19" s="26">
        <v>0</v>
      </c>
      <c r="BC19" s="52">
        <v>2710</v>
      </c>
      <c r="BD19" s="97">
        <f t="shared" si="37"/>
        <v>29.92630064732678</v>
      </c>
      <c r="BE19" s="98">
        <f t="shared" si="38"/>
        <v>7.6</v>
      </c>
      <c r="BF19" s="99">
        <f>SUM(BC$14:BC19)</f>
        <v>97991</v>
      </c>
      <c r="BG19" s="99">
        <f t="shared" si="25"/>
        <v>-17991</v>
      </c>
      <c r="BH19" s="100">
        <f t="shared" si="26"/>
        <v>2850</v>
      </c>
      <c r="BI19" s="101">
        <f t="shared" si="27"/>
        <v>2710</v>
      </c>
      <c r="BJ19" s="175">
        <f t="shared" si="28"/>
        <v>0.9508771929824561</v>
      </c>
      <c r="BK19" s="176"/>
      <c r="BL19" s="242"/>
      <c r="BM19" s="243"/>
      <c r="BN19" s="244"/>
      <c r="BO19" s="60">
        <v>0</v>
      </c>
      <c r="BP19" s="10">
        <v>0</v>
      </c>
      <c r="BQ19" s="10">
        <v>0</v>
      </c>
      <c r="BR19" s="215"/>
      <c r="BS19" s="216"/>
      <c r="BT19" s="216"/>
      <c r="BU19" s="217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97991</v>
      </c>
      <c r="CE19" s="99">
        <f t="shared" si="31"/>
        <v>-17991</v>
      </c>
      <c r="CF19" s="100">
        <f t="shared" si="32"/>
        <v>0</v>
      </c>
      <c r="CG19" s="101">
        <f t="shared" si="33"/>
        <v>0</v>
      </c>
      <c r="CH19" s="175" t="str">
        <f t="shared" si="34"/>
        <v/>
      </c>
      <c r="CI19" s="176"/>
      <c r="CJ19" s="242"/>
      <c r="CK19" s="243"/>
      <c r="CL19" s="244"/>
      <c r="CM19" s="60"/>
      <c r="CN19" s="10"/>
      <c r="CO19" s="10"/>
      <c r="CP19" s="215"/>
      <c r="CQ19" s="216"/>
      <c r="CR19" s="216"/>
      <c r="CS19" s="217"/>
    </row>
    <row r="20" spans="2:97" ht="15" customHeight="1" x14ac:dyDescent="0.25">
      <c r="B20" s="136">
        <v>42156</v>
      </c>
      <c r="C20" s="157" t="s">
        <v>84</v>
      </c>
      <c r="D20" s="137">
        <v>28134</v>
      </c>
      <c r="E20" s="137">
        <v>5.0999999999999996</v>
      </c>
      <c r="F20" s="138">
        <v>0</v>
      </c>
      <c r="G20" s="140">
        <v>1700</v>
      </c>
      <c r="H20" s="97">
        <f t="shared" si="16"/>
        <v>18.772956125629346</v>
      </c>
      <c r="I20" s="98">
        <f t="shared" si="17"/>
        <v>5.6999999999999993</v>
      </c>
      <c r="J20" s="99">
        <f>SUM(G$14:G20)</f>
        <v>6510</v>
      </c>
      <c r="K20" s="99">
        <f t="shared" si="11"/>
        <v>73490</v>
      </c>
      <c r="L20" s="100">
        <f t="shared" si="18"/>
        <v>1912.4999999999998</v>
      </c>
      <c r="M20" s="101">
        <f t="shared" si="19"/>
        <v>1700</v>
      </c>
      <c r="N20" s="175">
        <f t="shared" si="20"/>
        <v>0.88888888888888895</v>
      </c>
      <c r="O20" s="176"/>
      <c r="P20" s="160"/>
      <c r="Q20" s="161"/>
      <c r="R20" s="162"/>
      <c r="S20" s="142">
        <v>0.6</v>
      </c>
      <c r="T20" s="144">
        <v>4</v>
      </c>
      <c r="U20" s="144">
        <v>0</v>
      </c>
      <c r="V20" s="163" t="s">
        <v>85</v>
      </c>
      <c r="W20" s="164"/>
      <c r="X20" s="164"/>
      <c r="Y20" s="165"/>
      <c r="Z20" s="143">
        <v>42171</v>
      </c>
      <c r="AA20" s="157" t="s">
        <v>90</v>
      </c>
      <c r="AB20" s="144">
        <v>28030</v>
      </c>
      <c r="AC20" s="144">
        <v>6.6</v>
      </c>
      <c r="AD20" s="145">
        <v>0</v>
      </c>
      <c r="AE20" s="146">
        <v>1800</v>
      </c>
      <c r="AF20" s="97">
        <f t="shared" si="35"/>
        <v>19.877247662431071</v>
      </c>
      <c r="AG20" s="98">
        <f t="shared" si="36"/>
        <v>7.6</v>
      </c>
      <c r="AH20" s="99">
        <f>SUM(AE$14:AE20)</f>
        <v>50656</v>
      </c>
      <c r="AI20" s="99">
        <f t="shared" si="21"/>
        <v>29344</v>
      </c>
      <c r="AJ20" s="100">
        <f t="shared" si="22"/>
        <v>2475</v>
      </c>
      <c r="AK20" s="101">
        <f t="shared" si="23"/>
        <v>1800</v>
      </c>
      <c r="AL20" s="175">
        <f t="shared" si="24"/>
        <v>0.72727272727272729</v>
      </c>
      <c r="AM20" s="176"/>
      <c r="AN20" s="242"/>
      <c r="AO20" s="243"/>
      <c r="AP20" s="244"/>
      <c r="AQ20" s="3">
        <v>1</v>
      </c>
      <c r="AR20" s="10">
        <v>4</v>
      </c>
      <c r="AS20" s="10">
        <v>0</v>
      </c>
      <c r="AT20" s="215" t="s">
        <v>104</v>
      </c>
      <c r="AU20" s="216"/>
      <c r="AV20" s="216"/>
      <c r="AW20" s="217"/>
      <c r="AX20" s="9"/>
      <c r="AY20" s="15"/>
      <c r="AZ20" s="10"/>
      <c r="BA20" s="10"/>
      <c r="BB20" s="26"/>
      <c r="BC20" s="52"/>
      <c r="BD20" s="97" t="str">
        <f t="shared" si="37"/>
        <v/>
      </c>
      <c r="BE20" s="98" t="str">
        <f t="shared" si="38"/>
        <v/>
      </c>
      <c r="BF20" s="99">
        <f>SUM(BC$14:BC20)</f>
        <v>97991</v>
      </c>
      <c r="BG20" s="99">
        <f t="shared" si="25"/>
        <v>-17991</v>
      </c>
      <c r="BH20" s="100">
        <f t="shared" si="26"/>
        <v>0</v>
      </c>
      <c r="BI20" s="101">
        <f t="shared" si="27"/>
        <v>0</v>
      </c>
      <c r="BJ20" s="175" t="str">
        <f t="shared" si="28"/>
        <v/>
      </c>
      <c r="BK20" s="176"/>
      <c r="BL20" s="242"/>
      <c r="BM20" s="243"/>
      <c r="BN20" s="244"/>
      <c r="BO20" s="60"/>
      <c r="BP20" s="10"/>
      <c r="BQ20" s="10"/>
      <c r="BR20" s="215"/>
      <c r="BS20" s="216"/>
      <c r="BT20" s="216"/>
      <c r="BU20" s="217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97991</v>
      </c>
      <c r="CE20" s="99">
        <f t="shared" si="31"/>
        <v>-17991</v>
      </c>
      <c r="CF20" s="100">
        <f t="shared" si="32"/>
        <v>0</v>
      </c>
      <c r="CG20" s="101">
        <f t="shared" si="33"/>
        <v>0</v>
      </c>
      <c r="CH20" s="175" t="str">
        <f t="shared" si="34"/>
        <v/>
      </c>
      <c r="CI20" s="176"/>
      <c r="CJ20" s="242"/>
      <c r="CK20" s="243"/>
      <c r="CL20" s="244"/>
      <c r="CM20" s="60"/>
      <c r="CN20" s="10"/>
      <c r="CO20" s="10"/>
      <c r="CP20" s="215"/>
      <c r="CQ20" s="216"/>
      <c r="CR20" s="216"/>
      <c r="CS20" s="217"/>
    </row>
    <row r="21" spans="2:97" ht="15" customHeight="1" x14ac:dyDescent="0.25">
      <c r="B21" s="136">
        <v>42156</v>
      </c>
      <c r="C21" s="157" t="s">
        <v>84</v>
      </c>
      <c r="D21" s="137">
        <v>28134</v>
      </c>
      <c r="E21" s="137">
        <v>0</v>
      </c>
      <c r="F21" s="137">
        <v>0</v>
      </c>
      <c r="G21" s="140">
        <v>0</v>
      </c>
      <c r="H21" s="97">
        <f t="shared" si="16"/>
        <v>0</v>
      </c>
      <c r="I21" s="98">
        <f t="shared" si="17"/>
        <v>1.9</v>
      </c>
      <c r="J21" s="99">
        <f>SUM(G$14:G21)</f>
        <v>6510</v>
      </c>
      <c r="K21" s="99">
        <f t="shared" si="11"/>
        <v>73490</v>
      </c>
      <c r="L21" s="100">
        <f t="shared" si="18"/>
        <v>0</v>
      </c>
      <c r="M21" s="101">
        <f t="shared" si="19"/>
        <v>0</v>
      </c>
      <c r="N21" s="175" t="str">
        <f t="shared" si="20"/>
        <v/>
      </c>
      <c r="O21" s="176"/>
      <c r="P21" s="160"/>
      <c r="Q21" s="161"/>
      <c r="R21" s="162"/>
      <c r="S21" s="142">
        <v>1.9</v>
      </c>
      <c r="T21" s="144">
        <v>1</v>
      </c>
      <c r="U21" s="144">
        <v>16</v>
      </c>
      <c r="V21" s="166" t="s">
        <v>86</v>
      </c>
      <c r="W21" s="167"/>
      <c r="X21" s="167"/>
      <c r="Y21" s="168"/>
      <c r="Z21" s="143">
        <v>42171</v>
      </c>
      <c r="AA21" s="157" t="s">
        <v>79</v>
      </c>
      <c r="AB21" s="144">
        <v>3649</v>
      </c>
      <c r="AC21" s="144">
        <v>5.6</v>
      </c>
      <c r="AD21" s="144">
        <v>0</v>
      </c>
      <c r="AE21" s="146">
        <v>1840</v>
      </c>
      <c r="AF21" s="97">
        <f t="shared" si="35"/>
        <v>20.31896427715176</v>
      </c>
      <c r="AG21" s="98">
        <f t="shared" si="36"/>
        <v>7.6</v>
      </c>
      <c r="AH21" s="99">
        <f>SUM(AE$14:AE21)</f>
        <v>52496</v>
      </c>
      <c r="AI21" s="99">
        <f t="shared" si="21"/>
        <v>27504</v>
      </c>
      <c r="AJ21" s="100">
        <f t="shared" si="22"/>
        <v>2100</v>
      </c>
      <c r="AK21" s="101">
        <f t="shared" si="23"/>
        <v>1840</v>
      </c>
      <c r="AL21" s="175">
        <f t="shared" si="24"/>
        <v>0.87619047619047619</v>
      </c>
      <c r="AM21" s="176"/>
      <c r="AN21" s="242"/>
      <c r="AO21" s="243"/>
      <c r="AP21" s="244"/>
      <c r="AQ21" s="3">
        <v>2</v>
      </c>
      <c r="AR21" s="10">
        <v>1</v>
      </c>
      <c r="AS21" s="10">
        <v>0</v>
      </c>
      <c r="AT21" s="215" t="s">
        <v>105</v>
      </c>
      <c r="AU21" s="216"/>
      <c r="AV21" s="216"/>
      <c r="AW21" s="217"/>
      <c r="AX21" s="9"/>
      <c r="AY21" s="15"/>
      <c r="AZ21" s="10"/>
      <c r="BA21" s="10"/>
      <c r="BB21" s="10"/>
      <c r="BC21" s="52"/>
      <c r="BD21" s="97" t="str">
        <f t="shared" si="37"/>
        <v/>
      </c>
      <c r="BE21" s="98" t="str">
        <f t="shared" si="38"/>
        <v/>
      </c>
      <c r="BF21" s="99">
        <f>SUM(BC$14:BC21)</f>
        <v>97991</v>
      </c>
      <c r="BG21" s="99">
        <f t="shared" si="25"/>
        <v>-17991</v>
      </c>
      <c r="BH21" s="100">
        <f t="shared" si="26"/>
        <v>0</v>
      </c>
      <c r="BI21" s="101">
        <f t="shared" si="27"/>
        <v>0</v>
      </c>
      <c r="BJ21" s="175" t="str">
        <f t="shared" si="28"/>
        <v/>
      </c>
      <c r="BK21" s="176"/>
      <c r="BL21" s="242"/>
      <c r="BM21" s="243"/>
      <c r="BN21" s="244"/>
      <c r="BO21" s="60"/>
      <c r="BP21" s="10"/>
      <c r="BQ21" s="10"/>
      <c r="BR21" s="215"/>
      <c r="BS21" s="216"/>
      <c r="BT21" s="216"/>
      <c r="BU21" s="217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97991</v>
      </c>
      <c r="CE21" s="99">
        <f t="shared" si="31"/>
        <v>-17991</v>
      </c>
      <c r="CF21" s="100">
        <f t="shared" si="32"/>
        <v>0</v>
      </c>
      <c r="CG21" s="101">
        <f t="shared" si="33"/>
        <v>0</v>
      </c>
      <c r="CH21" s="175" t="str">
        <f t="shared" si="34"/>
        <v/>
      </c>
      <c r="CI21" s="176"/>
      <c r="CJ21" s="242"/>
      <c r="CK21" s="243"/>
      <c r="CL21" s="244"/>
      <c r="CM21" s="60"/>
      <c r="CN21" s="10"/>
      <c r="CO21" s="10"/>
      <c r="CP21" s="215"/>
      <c r="CQ21" s="216"/>
      <c r="CR21" s="216"/>
      <c r="CS21" s="217"/>
    </row>
    <row r="22" spans="2:97" ht="15" customHeight="1" x14ac:dyDescent="0.25">
      <c r="B22" s="136">
        <v>42156</v>
      </c>
      <c r="C22" s="157" t="s">
        <v>80</v>
      </c>
      <c r="D22" s="137">
        <v>3529</v>
      </c>
      <c r="E22" s="137">
        <v>7.6</v>
      </c>
      <c r="F22" s="137">
        <v>0</v>
      </c>
      <c r="G22" s="140">
        <v>2900</v>
      </c>
      <c r="H22" s="97">
        <f t="shared" si="16"/>
        <v>32.024454567250061</v>
      </c>
      <c r="I22" s="98">
        <f t="shared" si="17"/>
        <v>7.6</v>
      </c>
      <c r="J22" s="99">
        <f>SUM(G$14:G22)</f>
        <v>9410</v>
      </c>
      <c r="K22" s="99">
        <f t="shared" si="11"/>
        <v>70590</v>
      </c>
      <c r="L22" s="100">
        <f t="shared" si="18"/>
        <v>2850</v>
      </c>
      <c r="M22" s="101">
        <f t="shared" si="19"/>
        <v>2900</v>
      </c>
      <c r="N22" s="175">
        <f t="shared" si="20"/>
        <v>1.0175438596491229</v>
      </c>
      <c r="O22" s="176"/>
      <c r="P22" s="160"/>
      <c r="Q22" s="161"/>
      <c r="R22" s="162"/>
      <c r="S22" s="142">
        <v>0</v>
      </c>
      <c r="T22" s="144">
        <v>0</v>
      </c>
      <c r="U22" s="144">
        <v>0</v>
      </c>
      <c r="V22" s="163" t="s">
        <v>87</v>
      </c>
      <c r="W22" s="164"/>
      <c r="X22" s="164"/>
      <c r="Y22" s="165"/>
      <c r="Z22" s="143">
        <v>42172</v>
      </c>
      <c r="AA22" s="157" t="s">
        <v>106</v>
      </c>
      <c r="AB22" s="144">
        <v>27833</v>
      </c>
      <c r="AC22" s="144">
        <v>7.6</v>
      </c>
      <c r="AD22" s="144">
        <v>0</v>
      </c>
      <c r="AE22" s="146">
        <v>2850</v>
      </c>
      <c r="AF22" s="97">
        <f t="shared" si="35"/>
        <v>31.472308798849195</v>
      </c>
      <c r="AG22" s="98">
        <f t="shared" si="36"/>
        <v>7.6</v>
      </c>
      <c r="AH22" s="99">
        <f>SUM(AE$14:AE22)</f>
        <v>55346</v>
      </c>
      <c r="AI22" s="99">
        <f t="shared" si="21"/>
        <v>24654</v>
      </c>
      <c r="AJ22" s="100">
        <f t="shared" si="22"/>
        <v>2850</v>
      </c>
      <c r="AK22" s="101">
        <f t="shared" si="23"/>
        <v>2850</v>
      </c>
      <c r="AL22" s="175">
        <f t="shared" si="24"/>
        <v>1</v>
      </c>
      <c r="AM22" s="176"/>
      <c r="AN22" s="242"/>
      <c r="AO22" s="243"/>
      <c r="AP22" s="244"/>
      <c r="AQ22" s="3">
        <v>0</v>
      </c>
      <c r="AR22" s="10">
        <v>0</v>
      </c>
      <c r="AS22" s="10">
        <v>0</v>
      </c>
      <c r="AT22" s="215"/>
      <c r="AU22" s="216"/>
      <c r="AV22" s="216"/>
      <c r="AW22" s="217"/>
      <c r="AX22" s="9"/>
      <c r="AY22" s="15"/>
      <c r="AZ22" s="10"/>
      <c r="BA22" s="10"/>
      <c r="BB22" s="10"/>
      <c r="BC22" s="52"/>
      <c r="BD22" s="97" t="str">
        <f t="shared" si="37"/>
        <v/>
      </c>
      <c r="BE22" s="98" t="str">
        <f t="shared" si="38"/>
        <v/>
      </c>
      <c r="BF22" s="99">
        <f>SUM(BC$14:BC22)</f>
        <v>97991</v>
      </c>
      <c r="BG22" s="99">
        <f t="shared" si="25"/>
        <v>-17991</v>
      </c>
      <c r="BH22" s="100">
        <f t="shared" si="26"/>
        <v>0</v>
      </c>
      <c r="BI22" s="101">
        <f t="shared" si="27"/>
        <v>0</v>
      </c>
      <c r="BJ22" s="175" t="str">
        <f t="shared" si="28"/>
        <v/>
      </c>
      <c r="BK22" s="176"/>
      <c r="BL22" s="242"/>
      <c r="BM22" s="243"/>
      <c r="BN22" s="244"/>
      <c r="BO22" s="60"/>
      <c r="BP22" s="10"/>
      <c r="BQ22" s="10"/>
      <c r="BR22" s="215"/>
      <c r="BS22" s="216"/>
      <c r="BT22" s="216"/>
      <c r="BU22" s="217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97991</v>
      </c>
      <c r="CE22" s="99">
        <f t="shared" si="31"/>
        <v>-17991</v>
      </c>
      <c r="CF22" s="100">
        <f t="shared" si="32"/>
        <v>0</v>
      </c>
      <c r="CG22" s="101">
        <f t="shared" si="33"/>
        <v>0</v>
      </c>
      <c r="CH22" s="175" t="str">
        <f t="shared" si="34"/>
        <v/>
      </c>
      <c r="CI22" s="176"/>
      <c r="CJ22" s="242"/>
      <c r="CK22" s="243"/>
      <c r="CL22" s="244"/>
      <c r="CM22" s="60"/>
      <c r="CN22" s="10"/>
      <c r="CO22" s="10"/>
      <c r="CP22" s="215"/>
      <c r="CQ22" s="216"/>
      <c r="CR22" s="216"/>
      <c r="CS22" s="217"/>
    </row>
    <row r="23" spans="2:97" ht="15" customHeight="1" x14ac:dyDescent="0.25">
      <c r="B23" s="136">
        <v>42156</v>
      </c>
      <c r="C23" s="157" t="s">
        <v>79</v>
      </c>
      <c r="D23" s="137">
        <v>3649</v>
      </c>
      <c r="E23" s="137">
        <v>7.6</v>
      </c>
      <c r="F23" s="137">
        <v>0</v>
      </c>
      <c r="G23" s="140">
        <v>2550</v>
      </c>
      <c r="H23" s="97">
        <f t="shared" si="16"/>
        <v>28.159434188444017</v>
      </c>
      <c r="I23" s="98">
        <f t="shared" si="17"/>
        <v>7.6</v>
      </c>
      <c r="J23" s="99">
        <f>SUM(G$14:G23)</f>
        <v>11960</v>
      </c>
      <c r="K23" s="99">
        <f t="shared" si="11"/>
        <v>68040</v>
      </c>
      <c r="L23" s="100">
        <f t="shared" si="18"/>
        <v>2850</v>
      </c>
      <c r="M23" s="101">
        <f t="shared" si="19"/>
        <v>2550</v>
      </c>
      <c r="N23" s="175">
        <f t="shared" si="20"/>
        <v>0.89473684210526316</v>
      </c>
      <c r="O23" s="176"/>
      <c r="P23" s="160"/>
      <c r="Q23" s="161"/>
      <c r="R23" s="162"/>
      <c r="S23" s="142">
        <v>0</v>
      </c>
      <c r="T23" s="144">
        <v>0</v>
      </c>
      <c r="U23" s="144">
        <v>0</v>
      </c>
      <c r="V23" s="163"/>
      <c r="W23" s="164"/>
      <c r="X23" s="164"/>
      <c r="Y23" s="165"/>
      <c r="Z23" s="143">
        <v>42172</v>
      </c>
      <c r="AA23" s="157" t="s">
        <v>90</v>
      </c>
      <c r="AB23" s="144">
        <v>28030</v>
      </c>
      <c r="AC23" s="144">
        <v>7.6</v>
      </c>
      <c r="AD23" s="144">
        <v>0</v>
      </c>
      <c r="AE23" s="146">
        <v>2765</v>
      </c>
      <c r="AF23" s="97">
        <f t="shared" si="35"/>
        <v>30.533660992567729</v>
      </c>
      <c r="AG23" s="98">
        <f t="shared" si="36"/>
        <v>7.6</v>
      </c>
      <c r="AH23" s="99">
        <f>SUM(AE$14:AE23)</f>
        <v>58111</v>
      </c>
      <c r="AI23" s="99">
        <f t="shared" si="21"/>
        <v>21889</v>
      </c>
      <c r="AJ23" s="100">
        <f t="shared" si="22"/>
        <v>2850</v>
      </c>
      <c r="AK23" s="101">
        <f t="shared" si="23"/>
        <v>2765</v>
      </c>
      <c r="AL23" s="175">
        <f t="shared" si="24"/>
        <v>0.97017543859649125</v>
      </c>
      <c r="AM23" s="176"/>
      <c r="AN23" s="242"/>
      <c r="AO23" s="243"/>
      <c r="AP23" s="244"/>
      <c r="AQ23" s="3">
        <v>0</v>
      </c>
      <c r="AR23" s="10">
        <v>0</v>
      </c>
      <c r="AS23" s="10">
        <v>0</v>
      </c>
      <c r="AT23" s="215"/>
      <c r="AU23" s="216"/>
      <c r="AV23" s="216"/>
      <c r="AW23" s="217"/>
      <c r="AX23" s="9"/>
      <c r="AY23" s="15"/>
      <c r="AZ23" s="10"/>
      <c r="BA23" s="10"/>
      <c r="BB23" s="10"/>
      <c r="BC23" s="52"/>
      <c r="BD23" s="97" t="str">
        <f t="shared" si="37"/>
        <v/>
      </c>
      <c r="BE23" s="98" t="str">
        <f t="shared" si="38"/>
        <v/>
      </c>
      <c r="BF23" s="99">
        <f>SUM(BC$14:BC23)</f>
        <v>97991</v>
      </c>
      <c r="BG23" s="99">
        <f t="shared" si="25"/>
        <v>-17991</v>
      </c>
      <c r="BH23" s="100">
        <f t="shared" si="26"/>
        <v>0</v>
      </c>
      <c r="BI23" s="101">
        <f t="shared" si="27"/>
        <v>0</v>
      </c>
      <c r="BJ23" s="175" t="str">
        <f t="shared" si="28"/>
        <v/>
      </c>
      <c r="BK23" s="176"/>
      <c r="BL23" s="242"/>
      <c r="BM23" s="243"/>
      <c r="BN23" s="244"/>
      <c r="BO23" s="60"/>
      <c r="BP23" s="10"/>
      <c r="BQ23" s="10"/>
      <c r="BR23" s="215"/>
      <c r="BS23" s="216"/>
      <c r="BT23" s="216"/>
      <c r="BU23" s="217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97991</v>
      </c>
      <c r="CE23" s="99">
        <f t="shared" si="31"/>
        <v>-17991</v>
      </c>
      <c r="CF23" s="100">
        <f t="shared" si="32"/>
        <v>0</v>
      </c>
      <c r="CG23" s="101">
        <f t="shared" si="33"/>
        <v>0</v>
      </c>
      <c r="CH23" s="175" t="str">
        <f t="shared" si="34"/>
        <v/>
      </c>
      <c r="CI23" s="176"/>
      <c r="CJ23" s="242"/>
      <c r="CK23" s="243"/>
      <c r="CL23" s="244"/>
      <c r="CM23" s="60"/>
      <c r="CN23" s="10"/>
      <c r="CO23" s="10"/>
      <c r="CP23" s="215"/>
      <c r="CQ23" s="216"/>
      <c r="CR23" s="216"/>
      <c r="CS23" s="217"/>
    </row>
    <row r="24" spans="2:97" ht="15" customHeight="1" x14ac:dyDescent="0.25">
      <c r="B24" s="136">
        <v>42157</v>
      </c>
      <c r="C24" s="157" t="s">
        <v>84</v>
      </c>
      <c r="D24" s="137">
        <v>28134</v>
      </c>
      <c r="E24" s="137">
        <v>7.6</v>
      </c>
      <c r="F24" s="137">
        <v>0</v>
      </c>
      <c r="G24" s="141">
        <v>2600</v>
      </c>
      <c r="H24" s="97">
        <f t="shared" si="16"/>
        <v>28.711579956844879</v>
      </c>
      <c r="I24" s="98">
        <f t="shared" si="17"/>
        <v>7.6</v>
      </c>
      <c r="J24" s="99">
        <f>SUM(G$14:G24)</f>
        <v>14560</v>
      </c>
      <c r="K24" s="99">
        <f t="shared" si="11"/>
        <v>65440</v>
      </c>
      <c r="L24" s="100">
        <f t="shared" si="18"/>
        <v>2850</v>
      </c>
      <c r="M24" s="101">
        <f t="shared" si="19"/>
        <v>2600</v>
      </c>
      <c r="N24" s="175">
        <f t="shared" si="20"/>
        <v>0.91228070175438591</v>
      </c>
      <c r="O24" s="176"/>
      <c r="P24" s="160"/>
      <c r="Q24" s="161"/>
      <c r="R24" s="162"/>
      <c r="S24" s="142">
        <v>0</v>
      </c>
      <c r="T24" s="144">
        <v>0</v>
      </c>
      <c r="U24" s="144">
        <v>0</v>
      </c>
      <c r="V24" s="163"/>
      <c r="W24" s="164"/>
      <c r="X24" s="164"/>
      <c r="Y24" s="165"/>
      <c r="Z24" s="143">
        <v>42172</v>
      </c>
      <c r="AA24" s="157" t="s">
        <v>79</v>
      </c>
      <c r="AB24" s="144">
        <v>3649</v>
      </c>
      <c r="AC24" s="144">
        <v>7.6</v>
      </c>
      <c r="AD24" s="144">
        <v>0</v>
      </c>
      <c r="AE24" s="147">
        <v>2700</v>
      </c>
      <c r="AF24" s="97">
        <f t="shared" si="35"/>
        <v>29.815871493646608</v>
      </c>
      <c r="AG24" s="98">
        <f t="shared" si="36"/>
        <v>7.6</v>
      </c>
      <c r="AH24" s="99">
        <f>SUM(AE$14:AE24)</f>
        <v>60811</v>
      </c>
      <c r="AI24" s="99">
        <f t="shared" si="21"/>
        <v>19189</v>
      </c>
      <c r="AJ24" s="100">
        <f t="shared" si="22"/>
        <v>2850</v>
      </c>
      <c r="AK24" s="101">
        <f t="shared" si="23"/>
        <v>2700</v>
      </c>
      <c r="AL24" s="175">
        <f t="shared" si="24"/>
        <v>0.94736842105263153</v>
      </c>
      <c r="AM24" s="176"/>
      <c r="AN24" s="242"/>
      <c r="AO24" s="243"/>
      <c r="AP24" s="244"/>
      <c r="AQ24" s="3">
        <v>0</v>
      </c>
      <c r="AR24" s="10">
        <v>0</v>
      </c>
      <c r="AS24" s="10">
        <v>0</v>
      </c>
      <c r="AT24" s="215"/>
      <c r="AU24" s="216"/>
      <c r="AV24" s="216"/>
      <c r="AW24" s="217"/>
      <c r="AX24" s="9"/>
      <c r="AY24" s="15"/>
      <c r="AZ24" s="10"/>
      <c r="BA24" s="10"/>
      <c r="BB24" s="10"/>
      <c r="BC24" s="52"/>
      <c r="BD24" s="97" t="str">
        <f t="shared" si="37"/>
        <v/>
      </c>
      <c r="BE24" s="98" t="str">
        <f t="shared" si="38"/>
        <v/>
      </c>
      <c r="BF24" s="99">
        <f>SUM(BC$14:BC24)</f>
        <v>97991</v>
      </c>
      <c r="BG24" s="99">
        <f t="shared" si="25"/>
        <v>-17991</v>
      </c>
      <c r="BH24" s="100">
        <f t="shared" si="26"/>
        <v>0</v>
      </c>
      <c r="BI24" s="101">
        <f t="shared" si="27"/>
        <v>0</v>
      </c>
      <c r="BJ24" s="175" t="str">
        <f t="shared" si="28"/>
        <v/>
      </c>
      <c r="BK24" s="176"/>
      <c r="BL24" s="242"/>
      <c r="BM24" s="243"/>
      <c r="BN24" s="244"/>
      <c r="BO24" s="60"/>
      <c r="BP24" s="10"/>
      <c r="BQ24" s="10"/>
      <c r="BR24" s="215"/>
      <c r="BS24" s="216"/>
      <c r="BT24" s="216"/>
      <c r="BU24" s="217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97991</v>
      </c>
      <c r="CE24" s="99">
        <f t="shared" si="31"/>
        <v>-17991</v>
      </c>
      <c r="CF24" s="100">
        <f t="shared" si="32"/>
        <v>0</v>
      </c>
      <c r="CG24" s="101">
        <f t="shared" si="33"/>
        <v>0</v>
      </c>
      <c r="CH24" s="175" t="str">
        <f t="shared" si="34"/>
        <v/>
      </c>
      <c r="CI24" s="176"/>
      <c r="CJ24" s="242"/>
      <c r="CK24" s="243"/>
      <c r="CL24" s="244"/>
      <c r="CM24" s="60"/>
      <c r="CN24" s="10"/>
      <c r="CO24" s="10"/>
      <c r="CP24" s="215"/>
      <c r="CQ24" s="216"/>
      <c r="CR24" s="216"/>
      <c r="CS24" s="217"/>
    </row>
    <row r="25" spans="2:97" ht="15" customHeight="1" x14ac:dyDescent="0.25">
      <c r="B25" s="136">
        <v>42157</v>
      </c>
      <c r="C25" s="157" t="s">
        <v>80</v>
      </c>
      <c r="D25" s="137">
        <v>3529</v>
      </c>
      <c r="E25" s="137">
        <v>7.6</v>
      </c>
      <c r="F25" s="137">
        <v>0</v>
      </c>
      <c r="G25" s="140">
        <v>2430</v>
      </c>
      <c r="H25" s="97">
        <f t="shared" si="16"/>
        <v>26.834284344281944</v>
      </c>
      <c r="I25" s="98">
        <f t="shared" si="17"/>
        <v>7.6</v>
      </c>
      <c r="J25" s="99">
        <f>SUM(G$14:G25)</f>
        <v>16990</v>
      </c>
      <c r="K25" s="99">
        <f t="shared" si="11"/>
        <v>63010</v>
      </c>
      <c r="L25" s="100">
        <f t="shared" si="18"/>
        <v>2850</v>
      </c>
      <c r="M25" s="101">
        <f t="shared" si="19"/>
        <v>2430</v>
      </c>
      <c r="N25" s="175">
        <f t="shared" si="20"/>
        <v>0.85263157894736841</v>
      </c>
      <c r="O25" s="176"/>
      <c r="P25" s="160"/>
      <c r="Q25" s="161"/>
      <c r="R25" s="162"/>
      <c r="S25" s="142">
        <v>0</v>
      </c>
      <c r="T25" s="144">
        <v>0</v>
      </c>
      <c r="U25" s="144">
        <v>0</v>
      </c>
      <c r="V25" s="163" t="s">
        <v>88</v>
      </c>
      <c r="W25" s="164"/>
      <c r="X25" s="164"/>
      <c r="Y25" s="165"/>
      <c r="Z25" s="143">
        <v>42173</v>
      </c>
      <c r="AA25" s="157" t="s">
        <v>90</v>
      </c>
      <c r="AB25" s="144">
        <v>28030</v>
      </c>
      <c r="AC25" s="144">
        <v>7.1</v>
      </c>
      <c r="AD25" s="144">
        <v>0</v>
      </c>
      <c r="AE25" s="146">
        <v>2275</v>
      </c>
      <c r="AF25" s="97">
        <f t="shared" si="35"/>
        <v>25.12263246223927</v>
      </c>
      <c r="AG25" s="98">
        <f t="shared" si="36"/>
        <v>7.6</v>
      </c>
      <c r="AH25" s="99">
        <f>SUM(AE$14:AE25)</f>
        <v>63086</v>
      </c>
      <c r="AI25" s="99">
        <f t="shared" si="21"/>
        <v>16914</v>
      </c>
      <c r="AJ25" s="100">
        <f t="shared" si="22"/>
        <v>2662.5</v>
      </c>
      <c r="AK25" s="101">
        <f t="shared" si="23"/>
        <v>2275</v>
      </c>
      <c r="AL25" s="175">
        <f t="shared" si="24"/>
        <v>0.85446009389671362</v>
      </c>
      <c r="AM25" s="176"/>
      <c r="AN25" s="242"/>
      <c r="AO25" s="243"/>
      <c r="AP25" s="244"/>
      <c r="AQ25" s="3">
        <v>0.5</v>
      </c>
      <c r="AR25" s="10">
        <v>2</v>
      </c>
      <c r="AS25" s="10">
        <v>0</v>
      </c>
      <c r="AT25" s="215" t="s">
        <v>107</v>
      </c>
      <c r="AU25" s="216"/>
      <c r="AV25" s="216"/>
      <c r="AW25" s="217"/>
      <c r="AX25" s="9"/>
      <c r="AY25" s="15"/>
      <c r="AZ25" s="10"/>
      <c r="BA25" s="10"/>
      <c r="BB25" s="10"/>
      <c r="BC25" s="52"/>
      <c r="BD25" s="97" t="str">
        <f t="shared" si="37"/>
        <v/>
      </c>
      <c r="BE25" s="98" t="str">
        <f t="shared" si="38"/>
        <v/>
      </c>
      <c r="BF25" s="99">
        <f>SUM(BC$14:BC25)</f>
        <v>97991</v>
      </c>
      <c r="BG25" s="99">
        <f t="shared" si="25"/>
        <v>-17991</v>
      </c>
      <c r="BH25" s="100">
        <f t="shared" si="26"/>
        <v>0</v>
      </c>
      <c r="BI25" s="101">
        <f t="shared" si="27"/>
        <v>0</v>
      </c>
      <c r="BJ25" s="175" t="str">
        <f t="shared" si="28"/>
        <v/>
      </c>
      <c r="BK25" s="176"/>
      <c r="BL25" s="242"/>
      <c r="BM25" s="243"/>
      <c r="BN25" s="244"/>
      <c r="BO25" s="60"/>
      <c r="BP25" s="10"/>
      <c r="BQ25" s="10"/>
      <c r="BR25" s="215"/>
      <c r="BS25" s="216"/>
      <c r="BT25" s="216"/>
      <c r="BU25" s="217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97991</v>
      </c>
      <c r="CE25" s="99">
        <f t="shared" si="31"/>
        <v>-17991</v>
      </c>
      <c r="CF25" s="100">
        <f t="shared" si="32"/>
        <v>0</v>
      </c>
      <c r="CG25" s="101">
        <f t="shared" si="33"/>
        <v>0</v>
      </c>
      <c r="CH25" s="175" t="str">
        <f t="shared" si="34"/>
        <v/>
      </c>
      <c r="CI25" s="176"/>
      <c r="CJ25" s="242"/>
      <c r="CK25" s="243"/>
      <c r="CL25" s="244"/>
      <c r="CM25" s="60"/>
      <c r="CN25" s="10"/>
      <c r="CO25" s="10"/>
      <c r="CP25" s="215"/>
      <c r="CQ25" s="216"/>
      <c r="CR25" s="216"/>
      <c r="CS25" s="217"/>
    </row>
    <row r="26" spans="2:97" ht="15" customHeight="1" x14ac:dyDescent="0.25">
      <c r="B26" s="136">
        <v>42158</v>
      </c>
      <c r="C26" s="157" t="s">
        <v>79</v>
      </c>
      <c r="D26" s="137">
        <v>3649</v>
      </c>
      <c r="E26" s="137">
        <v>0</v>
      </c>
      <c r="F26" s="137">
        <v>0</v>
      </c>
      <c r="G26" s="140">
        <v>0</v>
      </c>
      <c r="H26" s="97">
        <f t="shared" si="16"/>
        <v>0</v>
      </c>
      <c r="I26" s="98">
        <f t="shared" si="17"/>
        <v>0</v>
      </c>
      <c r="J26" s="99">
        <f>SUM(G$14:G26)</f>
        <v>16990</v>
      </c>
      <c r="K26" s="99">
        <f t="shared" si="11"/>
        <v>63010</v>
      </c>
      <c r="L26" s="100">
        <f t="shared" si="18"/>
        <v>0</v>
      </c>
      <c r="M26" s="101">
        <f t="shared" si="19"/>
        <v>0</v>
      </c>
      <c r="N26" s="175" t="str">
        <f t="shared" si="20"/>
        <v/>
      </c>
      <c r="O26" s="176"/>
      <c r="P26" s="160"/>
      <c r="Q26" s="161"/>
      <c r="R26" s="162"/>
      <c r="S26" s="142">
        <v>0</v>
      </c>
      <c r="T26" s="144">
        <v>0</v>
      </c>
      <c r="U26" s="144">
        <v>0</v>
      </c>
      <c r="V26" s="163" t="s">
        <v>89</v>
      </c>
      <c r="W26" s="164"/>
      <c r="X26" s="164"/>
      <c r="Y26" s="165"/>
      <c r="Z26" s="143">
        <v>42173</v>
      </c>
      <c r="AA26" s="157" t="s">
        <v>79</v>
      </c>
      <c r="AB26" s="144">
        <v>3649</v>
      </c>
      <c r="AC26" s="144">
        <v>7.6</v>
      </c>
      <c r="AD26" s="144">
        <v>0</v>
      </c>
      <c r="AE26" s="146">
        <v>2665</v>
      </c>
      <c r="AF26" s="97">
        <f t="shared" si="35"/>
        <v>29.429369455766</v>
      </c>
      <c r="AG26" s="98">
        <f t="shared" si="36"/>
        <v>7.6</v>
      </c>
      <c r="AH26" s="99">
        <f>SUM(AE$14:AE26)</f>
        <v>65751</v>
      </c>
      <c r="AI26" s="99">
        <f t="shared" si="21"/>
        <v>14249</v>
      </c>
      <c r="AJ26" s="100">
        <f t="shared" si="22"/>
        <v>2850</v>
      </c>
      <c r="AK26" s="101">
        <f t="shared" si="23"/>
        <v>2665</v>
      </c>
      <c r="AL26" s="175">
        <f t="shared" si="24"/>
        <v>0.93508771929824563</v>
      </c>
      <c r="AM26" s="176"/>
      <c r="AN26" s="242"/>
      <c r="AO26" s="243"/>
      <c r="AP26" s="244"/>
      <c r="AQ26" s="3">
        <v>0</v>
      </c>
      <c r="AR26" s="10">
        <v>0</v>
      </c>
      <c r="AS26" s="10">
        <v>0</v>
      </c>
      <c r="AT26" s="215"/>
      <c r="AU26" s="216"/>
      <c r="AV26" s="216"/>
      <c r="AW26" s="217"/>
      <c r="AX26" s="9"/>
      <c r="AY26" s="15"/>
      <c r="AZ26" s="10"/>
      <c r="BA26" s="10"/>
      <c r="BB26" s="10"/>
      <c r="BC26" s="52"/>
      <c r="BD26" s="97" t="str">
        <f t="shared" si="37"/>
        <v/>
      </c>
      <c r="BE26" s="98" t="str">
        <f t="shared" si="38"/>
        <v/>
      </c>
      <c r="BF26" s="99">
        <f>SUM(BC$14:BC26)</f>
        <v>97991</v>
      </c>
      <c r="BG26" s="99">
        <f t="shared" si="25"/>
        <v>-17991</v>
      </c>
      <c r="BH26" s="100">
        <f t="shared" si="26"/>
        <v>0</v>
      </c>
      <c r="BI26" s="101">
        <f t="shared" si="27"/>
        <v>0</v>
      </c>
      <c r="BJ26" s="175" t="str">
        <f t="shared" si="28"/>
        <v/>
      </c>
      <c r="BK26" s="176"/>
      <c r="BL26" s="242"/>
      <c r="BM26" s="243"/>
      <c r="BN26" s="244"/>
      <c r="BO26" s="60"/>
      <c r="BP26" s="10"/>
      <c r="BQ26" s="10"/>
      <c r="BR26" s="215"/>
      <c r="BS26" s="216"/>
      <c r="BT26" s="216"/>
      <c r="BU26" s="217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97991</v>
      </c>
      <c r="CE26" s="99">
        <f t="shared" si="31"/>
        <v>-17991</v>
      </c>
      <c r="CF26" s="100">
        <f t="shared" si="32"/>
        <v>0</v>
      </c>
      <c r="CG26" s="101">
        <f t="shared" si="33"/>
        <v>0</v>
      </c>
      <c r="CH26" s="175" t="str">
        <f t="shared" si="34"/>
        <v/>
      </c>
      <c r="CI26" s="176"/>
      <c r="CJ26" s="242"/>
      <c r="CK26" s="243"/>
      <c r="CL26" s="244"/>
      <c r="CM26" s="60"/>
      <c r="CN26" s="10"/>
      <c r="CO26" s="10"/>
      <c r="CP26" s="215"/>
      <c r="CQ26" s="216"/>
      <c r="CR26" s="216"/>
      <c r="CS26" s="217"/>
    </row>
    <row r="27" spans="2:97" ht="15" customHeight="1" x14ac:dyDescent="0.25">
      <c r="B27" s="136">
        <v>42158</v>
      </c>
      <c r="C27" s="157" t="s">
        <v>90</v>
      </c>
      <c r="D27" s="137">
        <v>28030</v>
      </c>
      <c r="E27" s="137">
        <v>7</v>
      </c>
      <c r="F27" s="137">
        <v>0</v>
      </c>
      <c r="G27" s="140">
        <v>2100</v>
      </c>
      <c r="H27" s="97">
        <f t="shared" si="16"/>
        <v>23.190122272836248</v>
      </c>
      <c r="I27" s="98">
        <f t="shared" si="17"/>
        <v>7.6</v>
      </c>
      <c r="J27" s="99">
        <f>SUM(G$14:G27)</f>
        <v>19090</v>
      </c>
      <c r="K27" s="99">
        <f t="shared" si="11"/>
        <v>60910</v>
      </c>
      <c r="L27" s="100">
        <f t="shared" si="18"/>
        <v>2625</v>
      </c>
      <c r="M27" s="101">
        <f t="shared" si="19"/>
        <v>2100</v>
      </c>
      <c r="N27" s="175">
        <f t="shared" si="20"/>
        <v>0.8</v>
      </c>
      <c r="O27" s="176"/>
      <c r="P27" s="160"/>
      <c r="Q27" s="161"/>
      <c r="R27" s="162"/>
      <c r="S27" s="142">
        <v>0.6</v>
      </c>
      <c r="T27" s="144">
        <v>0</v>
      </c>
      <c r="U27" s="144">
        <v>0</v>
      </c>
      <c r="V27" s="163" t="s">
        <v>91</v>
      </c>
      <c r="W27" s="164"/>
      <c r="X27" s="164"/>
      <c r="Y27" s="165"/>
      <c r="Z27" s="143">
        <v>42174</v>
      </c>
      <c r="AA27" s="157" t="s">
        <v>90</v>
      </c>
      <c r="AB27" s="144">
        <v>28030</v>
      </c>
      <c r="AC27" s="144">
        <v>7.6</v>
      </c>
      <c r="AD27" s="144">
        <v>0</v>
      </c>
      <c r="AE27" s="146">
        <v>2600</v>
      </c>
      <c r="AF27" s="97">
        <f t="shared" si="35"/>
        <v>28.711579956844879</v>
      </c>
      <c r="AG27" s="98">
        <f t="shared" si="36"/>
        <v>7.6</v>
      </c>
      <c r="AH27" s="99">
        <f>SUM(AE$14:AE27)</f>
        <v>68351</v>
      </c>
      <c r="AI27" s="99">
        <f t="shared" si="21"/>
        <v>11649</v>
      </c>
      <c r="AJ27" s="100">
        <f t="shared" si="22"/>
        <v>2850</v>
      </c>
      <c r="AK27" s="101">
        <f t="shared" si="23"/>
        <v>2600</v>
      </c>
      <c r="AL27" s="175">
        <f t="shared" si="24"/>
        <v>0.91228070175438591</v>
      </c>
      <c r="AM27" s="176"/>
      <c r="AN27" s="242"/>
      <c r="AO27" s="243"/>
      <c r="AP27" s="244"/>
      <c r="AQ27" s="3">
        <v>0</v>
      </c>
      <c r="AR27" s="10">
        <v>0</v>
      </c>
      <c r="AS27" s="10">
        <v>0</v>
      </c>
      <c r="AT27" s="215"/>
      <c r="AU27" s="216"/>
      <c r="AV27" s="216"/>
      <c r="AW27" s="217"/>
      <c r="AX27" s="9"/>
      <c r="AY27" s="15"/>
      <c r="AZ27" s="10"/>
      <c r="BA27" s="10"/>
      <c r="BB27" s="10"/>
      <c r="BC27" s="52"/>
      <c r="BD27" s="97" t="str">
        <f t="shared" si="37"/>
        <v/>
      </c>
      <c r="BE27" s="98" t="str">
        <f t="shared" si="38"/>
        <v/>
      </c>
      <c r="BF27" s="99">
        <f>SUM(BC$14:BC27)</f>
        <v>97991</v>
      </c>
      <c r="BG27" s="99">
        <f t="shared" si="25"/>
        <v>-17991</v>
      </c>
      <c r="BH27" s="100">
        <f t="shared" si="26"/>
        <v>0</v>
      </c>
      <c r="BI27" s="101">
        <f t="shared" si="27"/>
        <v>0</v>
      </c>
      <c r="BJ27" s="175" t="str">
        <f t="shared" si="28"/>
        <v/>
      </c>
      <c r="BK27" s="176"/>
      <c r="BL27" s="242"/>
      <c r="BM27" s="243"/>
      <c r="BN27" s="244"/>
      <c r="BO27" s="60"/>
      <c r="BP27" s="10"/>
      <c r="BQ27" s="10"/>
      <c r="BR27" s="215"/>
      <c r="BS27" s="216"/>
      <c r="BT27" s="216"/>
      <c r="BU27" s="217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97991</v>
      </c>
      <c r="CE27" s="99">
        <f t="shared" si="31"/>
        <v>-17991</v>
      </c>
      <c r="CF27" s="100">
        <f t="shared" si="32"/>
        <v>0</v>
      </c>
      <c r="CG27" s="101">
        <f t="shared" si="33"/>
        <v>0</v>
      </c>
      <c r="CH27" s="175" t="str">
        <f t="shared" si="34"/>
        <v/>
      </c>
      <c r="CI27" s="176"/>
      <c r="CJ27" s="242"/>
      <c r="CK27" s="243"/>
      <c r="CL27" s="244"/>
      <c r="CM27" s="60"/>
      <c r="CN27" s="10"/>
      <c r="CO27" s="10"/>
      <c r="CP27" s="215"/>
      <c r="CQ27" s="216"/>
      <c r="CR27" s="216"/>
      <c r="CS27" s="217"/>
    </row>
    <row r="28" spans="2:97" ht="15" customHeight="1" x14ac:dyDescent="0.25">
      <c r="B28" s="136">
        <v>42158</v>
      </c>
      <c r="C28" s="157" t="s">
        <v>79</v>
      </c>
      <c r="D28" s="137">
        <v>3649</v>
      </c>
      <c r="E28" s="137">
        <v>7.6</v>
      </c>
      <c r="F28" s="137">
        <v>0</v>
      </c>
      <c r="G28" s="140">
        <v>2710</v>
      </c>
      <c r="H28" s="97">
        <f t="shared" si="16"/>
        <v>29.92630064732678</v>
      </c>
      <c r="I28" s="98">
        <f t="shared" si="17"/>
        <v>7.6</v>
      </c>
      <c r="J28" s="99">
        <f>SUM(G$14:G28)</f>
        <v>21800</v>
      </c>
      <c r="K28" s="99">
        <f t="shared" si="11"/>
        <v>58200</v>
      </c>
      <c r="L28" s="100">
        <f t="shared" si="18"/>
        <v>2850</v>
      </c>
      <c r="M28" s="101">
        <f t="shared" si="19"/>
        <v>2710</v>
      </c>
      <c r="N28" s="175">
        <f t="shared" si="20"/>
        <v>0.9508771929824561</v>
      </c>
      <c r="O28" s="176"/>
      <c r="P28" s="160"/>
      <c r="Q28" s="161"/>
      <c r="R28" s="162"/>
      <c r="S28" s="142">
        <v>0</v>
      </c>
      <c r="T28" s="144">
        <v>0</v>
      </c>
      <c r="U28" s="144">
        <v>0</v>
      </c>
      <c r="V28" s="163"/>
      <c r="W28" s="164"/>
      <c r="X28" s="164"/>
      <c r="Y28" s="165"/>
      <c r="Z28" s="143">
        <v>42174</v>
      </c>
      <c r="AA28" s="157" t="s">
        <v>79</v>
      </c>
      <c r="AB28" s="144">
        <v>3649</v>
      </c>
      <c r="AC28" s="144">
        <v>0</v>
      </c>
      <c r="AD28" s="144">
        <v>0</v>
      </c>
      <c r="AE28" s="146">
        <v>0</v>
      </c>
      <c r="AF28" s="97">
        <f t="shared" si="35"/>
        <v>0</v>
      </c>
      <c r="AG28" s="98">
        <f t="shared" si="36"/>
        <v>0</v>
      </c>
      <c r="AH28" s="99">
        <f>SUM(AE$14:AE28)</f>
        <v>68351</v>
      </c>
      <c r="AI28" s="99">
        <f t="shared" si="21"/>
        <v>11649</v>
      </c>
      <c r="AJ28" s="100">
        <f t="shared" si="22"/>
        <v>0</v>
      </c>
      <c r="AK28" s="101">
        <f t="shared" si="23"/>
        <v>0</v>
      </c>
      <c r="AL28" s="175" t="str">
        <f t="shared" si="24"/>
        <v/>
      </c>
      <c r="AM28" s="176"/>
      <c r="AN28" s="242"/>
      <c r="AO28" s="243"/>
      <c r="AP28" s="244"/>
      <c r="AQ28" s="3">
        <v>0</v>
      </c>
      <c r="AR28" s="10">
        <v>0</v>
      </c>
      <c r="AS28" s="10">
        <v>0</v>
      </c>
      <c r="AT28" s="215" t="s">
        <v>89</v>
      </c>
      <c r="AU28" s="216"/>
      <c r="AV28" s="216"/>
      <c r="AW28" s="217"/>
      <c r="AX28" s="9"/>
      <c r="AY28" s="15"/>
      <c r="AZ28" s="10"/>
      <c r="BA28" s="10"/>
      <c r="BB28" s="10"/>
      <c r="BC28" s="52"/>
      <c r="BD28" s="97" t="str">
        <f t="shared" si="37"/>
        <v/>
      </c>
      <c r="BE28" s="98" t="str">
        <f t="shared" si="38"/>
        <v/>
      </c>
      <c r="BF28" s="99">
        <f>SUM(BC$14:BC28)</f>
        <v>97991</v>
      </c>
      <c r="BG28" s="99">
        <f t="shared" si="25"/>
        <v>-17991</v>
      </c>
      <c r="BH28" s="100">
        <f t="shared" si="26"/>
        <v>0</v>
      </c>
      <c r="BI28" s="101">
        <f t="shared" si="27"/>
        <v>0</v>
      </c>
      <c r="BJ28" s="175" t="str">
        <f t="shared" si="28"/>
        <v/>
      </c>
      <c r="BK28" s="176"/>
      <c r="BL28" s="242"/>
      <c r="BM28" s="243"/>
      <c r="BN28" s="244"/>
      <c r="BO28" s="60"/>
      <c r="BP28" s="10"/>
      <c r="BQ28" s="10"/>
      <c r="BR28" s="365"/>
      <c r="BS28" s="366"/>
      <c r="BT28" s="366"/>
      <c r="BU28" s="367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97991</v>
      </c>
      <c r="CE28" s="99">
        <f t="shared" si="31"/>
        <v>-17991</v>
      </c>
      <c r="CF28" s="100">
        <f t="shared" si="32"/>
        <v>0</v>
      </c>
      <c r="CG28" s="101">
        <f t="shared" si="33"/>
        <v>0</v>
      </c>
      <c r="CH28" s="175" t="str">
        <f t="shared" si="34"/>
        <v/>
      </c>
      <c r="CI28" s="176"/>
      <c r="CJ28" s="242"/>
      <c r="CK28" s="243"/>
      <c r="CL28" s="244"/>
      <c r="CM28" s="60"/>
      <c r="CN28" s="10"/>
      <c r="CO28" s="10"/>
      <c r="CP28" s="215"/>
      <c r="CQ28" s="216"/>
      <c r="CR28" s="216"/>
      <c r="CS28" s="217"/>
    </row>
    <row r="29" spans="2:97" ht="15" customHeight="1" x14ac:dyDescent="0.25">
      <c r="B29" s="136">
        <v>42159</v>
      </c>
      <c r="C29" s="157" t="s">
        <v>90</v>
      </c>
      <c r="D29" s="137">
        <v>28030</v>
      </c>
      <c r="E29" s="137">
        <v>6.6</v>
      </c>
      <c r="F29" s="137">
        <v>0</v>
      </c>
      <c r="G29" s="140">
        <v>2330</v>
      </c>
      <c r="H29" s="97">
        <f t="shared" si="16"/>
        <v>25.729992807480219</v>
      </c>
      <c r="I29" s="98">
        <f t="shared" si="17"/>
        <v>6.6</v>
      </c>
      <c r="J29" s="99">
        <f>SUM(G$14:G29)</f>
        <v>24130</v>
      </c>
      <c r="K29" s="99">
        <f t="shared" si="11"/>
        <v>55870</v>
      </c>
      <c r="L29" s="100">
        <f t="shared" si="18"/>
        <v>2475</v>
      </c>
      <c r="M29" s="101">
        <f t="shared" si="19"/>
        <v>2330</v>
      </c>
      <c r="N29" s="175">
        <f t="shared" si="20"/>
        <v>0.94141414141414137</v>
      </c>
      <c r="O29" s="176"/>
      <c r="P29" s="160"/>
      <c r="Q29" s="161"/>
      <c r="R29" s="162"/>
      <c r="S29" s="142">
        <v>0</v>
      </c>
      <c r="T29" s="144">
        <v>0</v>
      </c>
      <c r="U29" s="144">
        <v>0</v>
      </c>
      <c r="V29" s="163"/>
      <c r="W29" s="164"/>
      <c r="X29" s="164"/>
      <c r="Y29" s="165"/>
      <c r="Z29" s="143">
        <v>42177</v>
      </c>
      <c r="AA29" s="157" t="s">
        <v>90</v>
      </c>
      <c r="AB29" s="144">
        <v>28030</v>
      </c>
      <c r="AC29" s="144">
        <v>6.6</v>
      </c>
      <c r="AD29" s="144">
        <v>0</v>
      </c>
      <c r="AE29" s="146">
        <v>1740</v>
      </c>
      <c r="AF29" s="97">
        <f t="shared" si="35"/>
        <v>19.214672740350036</v>
      </c>
      <c r="AG29" s="98">
        <f t="shared" si="36"/>
        <v>7.6</v>
      </c>
      <c r="AH29" s="99">
        <f>SUM(AE$14:AE29)</f>
        <v>70091</v>
      </c>
      <c r="AI29" s="99">
        <f t="shared" si="21"/>
        <v>9909</v>
      </c>
      <c r="AJ29" s="100">
        <f t="shared" si="22"/>
        <v>2475</v>
      </c>
      <c r="AK29" s="101">
        <f t="shared" si="23"/>
        <v>1740</v>
      </c>
      <c r="AL29" s="175">
        <f t="shared" si="24"/>
        <v>0.70303030303030301</v>
      </c>
      <c r="AM29" s="176"/>
      <c r="AN29" s="242"/>
      <c r="AO29" s="243"/>
      <c r="AP29" s="244"/>
      <c r="AQ29" s="3">
        <v>1</v>
      </c>
      <c r="AR29" s="10">
        <v>4</v>
      </c>
      <c r="AS29" s="10">
        <v>0</v>
      </c>
      <c r="AT29" s="215" t="s">
        <v>108</v>
      </c>
      <c r="AU29" s="216"/>
      <c r="AV29" s="216"/>
      <c r="AW29" s="217"/>
      <c r="AX29" s="9"/>
      <c r="AY29" s="15"/>
      <c r="AZ29" s="10"/>
      <c r="BA29" s="10"/>
      <c r="BB29" s="10"/>
      <c r="BC29" s="52"/>
      <c r="BD29" s="97" t="str">
        <f t="shared" si="37"/>
        <v/>
      </c>
      <c r="BE29" s="98" t="str">
        <f t="shared" si="38"/>
        <v/>
      </c>
      <c r="BF29" s="99">
        <f>SUM(BC$14:BC29)</f>
        <v>97991</v>
      </c>
      <c r="BG29" s="99">
        <f t="shared" si="25"/>
        <v>-17991</v>
      </c>
      <c r="BH29" s="100">
        <f t="shared" si="26"/>
        <v>0</v>
      </c>
      <c r="BI29" s="101">
        <f t="shared" si="27"/>
        <v>0</v>
      </c>
      <c r="BJ29" s="175" t="str">
        <f t="shared" si="28"/>
        <v/>
      </c>
      <c r="BK29" s="176"/>
      <c r="BL29" s="242"/>
      <c r="BM29" s="243"/>
      <c r="BN29" s="244"/>
      <c r="BO29" s="60"/>
      <c r="BP29" s="10"/>
      <c r="BQ29" s="10"/>
      <c r="BR29" s="215"/>
      <c r="BS29" s="216"/>
      <c r="BT29" s="216"/>
      <c r="BU29" s="217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97991</v>
      </c>
      <c r="CE29" s="99">
        <f t="shared" si="31"/>
        <v>-17991</v>
      </c>
      <c r="CF29" s="100">
        <f t="shared" si="32"/>
        <v>0</v>
      </c>
      <c r="CG29" s="101">
        <f t="shared" si="33"/>
        <v>0</v>
      </c>
      <c r="CH29" s="175" t="str">
        <f t="shared" si="34"/>
        <v/>
      </c>
      <c r="CI29" s="176"/>
      <c r="CJ29" s="242"/>
      <c r="CK29" s="243"/>
      <c r="CL29" s="244"/>
      <c r="CM29" s="60"/>
      <c r="CN29" s="10"/>
      <c r="CO29" s="10"/>
      <c r="CP29" s="215"/>
      <c r="CQ29" s="216"/>
      <c r="CR29" s="216"/>
      <c r="CS29" s="217"/>
    </row>
    <row r="30" spans="2:97" ht="15" customHeight="1" x14ac:dyDescent="0.25">
      <c r="B30" s="136">
        <v>42159</v>
      </c>
      <c r="C30" s="157" t="s">
        <v>79</v>
      </c>
      <c r="D30" s="137">
        <v>3649</v>
      </c>
      <c r="E30" s="156">
        <v>3.6</v>
      </c>
      <c r="F30" s="137">
        <v>0</v>
      </c>
      <c r="G30" s="140">
        <v>1050</v>
      </c>
      <c r="H30" s="97">
        <f t="shared" si="16"/>
        <v>11.595061136418124</v>
      </c>
      <c r="I30" s="98">
        <f t="shared" si="17"/>
        <v>7.6</v>
      </c>
      <c r="J30" s="99">
        <f>SUM(G$14:G30)</f>
        <v>25180</v>
      </c>
      <c r="K30" s="99">
        <f t="shared" si="11"/>
        <v>54820</v>
      </c>
      <c r="L30" s="100">
        <f t="shared" si="18"/>
        <v>1349.9999999999998</v>
      </c>
      <c r="M30" s="101">
        <f t="shared" si="19"/>
        <v>1050</v>
      </c>
      <c r="N30" s="175">
        <f t="shared" si="20"/>
        <v>0.7777777777777779</v>
      </c>
      <c r="O30" s="176"/>
      <c r="P30" s="160"/>
      <c r="Q30" s="161"/>
      <c r="R30" s="162"/>
      <c r="S30" s="142">
        <v>4</v>
      </c>
      <c r="T30" s="144">
        <v>2</v>
      </c>
      <c r="U30" s="144">
        <v>0</v>
      </c>
      <c r="V30" s="163" t="s">
        <v>92</v>
      </c>
      <c r="W30" s="164"/>
      <c r="X30" s="164"/>
      <c r="Y30" s="165"/>
      <c r="Z30" s="143">
        <v>42177</v>
      </c>
      <c r="AA30" s="157" t="s">
        <v>79</v>
      </c>
      <c r="AB30" s="144">
        <v>3649</v>
      </c>
      <c r="AC30" s="144">
        <v>3</v>
      </c>
      <c r="AD30" s="144">
        <v>0</v>
      </c>
      <c r="AE30" s="146">
        <v>920</v>
      </c>
      <c r="AF30" s="97">
        <f t="shared" si="35"/>
        <v>10.15948213857588</v>
      </c>
      <c r="AG30" s="98">
        <f t="shared" si="36"/>
        <v>3</v>
      </c>
      <c r="AH30" s="99">
        <f>SUM(AE$14:AE30)</f>
        <v>71011</v>
      </c>
      <c r="AI30" s="99">
        <f t="shared" si="21"/>
        <v>8989</v>
      </c>
      <c r="AJ30" s="100">
        <f t="shared" si="22"/>
        <v>1125</v>
      </c>
      <c r="AK30" s="101">
        <f t="shared" si="23"/>
        <v>920</v>
      </c>
      <c r="AL30" s="175">
        <f t="shared" si="24"/>
        <v>0.81777777777777783</v>
      </c>
      <c r="AM30" s="176"/>
      <c r="AN30" s="242"/>
      <c r="AO30" s="243"/>
      <c r="AP30" s="244"/>
      <c r="AQ30" s="3">
        <v>0</v>
      </c>
      <c r="AR30" s="10">
        <v>0</v>
      </c>
      <c r="AS30" s="10">
        <v>0</v>
      </c>
      <c r="AT30" s="215" t="s">
        <v>94</v>
      </c>
      <c r="AU30" s="216"/>
      <c r="AV30" s="216"/>
      <c r="AW30" s="217"/>
      <c r="AX30" s="9"/>
      <c r="AY30" s="15"/>
      <c r="AZ30" s="10"/>
      <c r="BA30" s="10"/>
      <c r="BB30" s="10"/>
      <c r="BC30" s="52"/>
      <c r="BD30" s="97" t="str">
        <f t="shared" si="37"/>
        <v/>
      </c>
      <c r="BE30" s="98" t="str">
        <f t="shared" si="38"/>
        <v/>
      </c>
      <c r="BF30" s="99">
        <f>SUM(BC$14:BC30)</f>
        <v>97991</v>
      </c>
      <c r="BG30" s="99">
        <f t="shared" si="25"/>
        <v>-17991</v>
      </c>
      <c r="BH30" s="100">
        <f t="shared" si="26"/>
        <v>0</v>
      </c>
      <c r="BI30" s="101">
        <f t="shared" si="27"/>
        <v>0</v>
      </c>
      <c r="BJ30" s="175" t="str">
        <f t="shared" si="28"/>
        <v/>
      </c>
      <c r="BK30" s="176"/>
      <c r="BL30" s="242"/>
      <c r="BM30" s="243"/>
      <c r="BN30" s="244"/>
      <c r="BO30" s="60"/>
      <c r="BP30" s="10"/>
      <c r="BQ30" s="10"/>
      <c r="BR30" s="215"/>
      <c r="BS30" s="216"/>
      <c r="BT30" s="216"/>
      <c r="BU30" s="217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97991</v>
      </c>
      <c r="CE30" s="99">
        <f t="shared" si="31"/>
        <v>-17991</v>
      </c>
      <c r="CF30" s="100">
        <f t="shared" si="32"/>
        <v>0</v>
      </c>
      <c r="CG30" s="101">
        <f t="shared" si="33"/>
        <v>0</v>
      </c>
      <c r="CH30" s="175" t="str">
        <f t="shared" si="34"/>
        <v/>
      </c>
      <c r="CI30" s="176"/>
      <c r="CJ30" s="242"/>
      <c r="CK30" s="243"/>
      <c r="CL30" s="244"/>
      <c r="CM30" s="60"/>
      <c r="CN30" s="10"/>
      <c r="CO30" s="10"/>
      <c r="CP30" s="215"/>
      <c r="CQ30" s="216"/>
      <c r="CR30" s="216"/>
      <c r="CS30" s="217"/>
    </row>
    <row r="31" spans="2:97" ht="15" customHeight="1" x14ac:dyDescent="0.25">
      <c r="B31" s="136">
        <v>42159</v>
      </c>
      <c r="C31" s="157" t="s">
        <v>93</v>
      </c>
      <c r="D31" s="137"/>
      <c r="E31" s="137"/>
      <c r="F31" s="137"/>
      <c r="G31" s="140"/>
      <c r="H31" s="97" t="str">
        <f t="shared" si="16"/>
        <v/>
      </c>
      <c r="I31" s="98" t="str">
        <f t="shared" si="17"/>
        <v/>
      </c>
      <c r="J31" s="99">
        <f>SUM(G$14:G31)</f>
        <v>25180</v>
      </c>
      <c r="K31" s="99">
        <f t="shared" si="11"/>
        <v>54820</v>
      </c>
      <c r="L31" s="100">
        <f t="shared" si="18"/>
        <v>0</v>
      </c>
      <c r="M31" s="101">
        <f t="shared" si="19"/>
        <v>0</v>
      </c>
      <c r="N31" s="175" t="str">
        <f t="shared" si="20"/>
        <v/>
      </c>
      <c r="O31" s="176"/>
      <c r="P31" s="160"/>
      <c r="Q31" s="161"/>
      <c r="R31" s="162"/>
      <c r="S31" s="142"/>
      <c r="T31" s="144"/>
      <c r="U31" s="144">
        <v>22</v>
      </c>
      <c r="V31" s="166" t="s">
        <v>117</v>
      </c>
      <c r="W31" s="167"/>
      <c r="X31" s="167"/>
      <c r="Y31" s="168"/>
      <c r="Z31" s="143">
        <v>42178</v>
      </c>
      <c r="AA31" s="157" t="s">
        <v>90</v>
      </c>
      <c r="AB31" s="144">
        <v>28030</v>
      </c>
      <c r="AC31" s="144">
        <v>7.6</v>
      </c>
      <c r="AD31" s="144">
        <v>0</v>
      </c>
      <c r="AE31" s="146">
        <v>2865</v>
      </c>
      <c r="AF31" s="97">
        <f t="shared" si="35"/>
        <v>31.637952529369453</v>
      </c>
      <c r="AG31" s="98">
        <f t="shared" si="36"/>
        <v>7.6</v>
      </c>
      <c r="AH31" s="99">
        <f>SUM(AE$14:AE31)</f>
        <v>73876</v>
      </c>
      <c r="AI31" s="99">
        <f t="shared" si="21"/>
        <v>6124</v>
      </c>
      <c r="AJ31" s="100">
        <f t="shared" si="22"/>
        <v>2850</v>
      </c>
      <c r="AK31" s="101">
        <f t="shared" si="23"/>
        <v>2865</v>
      </c>
      <c r="AL31" s="175">
        <f t="shared" si="24"/>
        <v>1.0052631578947369</v>
      </c>
      <c r="AM31" s="176"/>
      <c r="AN31" s="242"/>
      <c r="AO31" s="243"/>
      <c r="AP31" s="244"/>
      <c r="AQ31" s="3">
        <v>0</v>
      </c>
      <c r="AR31" s="10">
        <v>0</v>
      </c>
      <c r="AS31" s="10">
        <v>0</v>
      </c>
      <c r="AT31" s="215"/>
      <c r="AU31" s="216"/>
      <c r="AV31" s="216"/>
      <c r="AW31" s="217"/>
      <c r="AX31" s="9"/>
      <c r="AY31" s="15"/>
      <c r="AZ31" s="10"/>
      <c r="BA31" s="10"/>
      <c r="BB31" s="10"/>
      <c r="BC31" s="52"/>
      <c r="BD31" s="97" t="str">
        <f t="shared" si="37"/>
        <v/>
      </c>
      <c r="BE31" s="98" t="str">
        <f t="shared" si="38"/>
        <v/>
      </c>
      <c r="BF31" s="99">
        <f>SUM(BC$14:BC31)</f>
        <v>97991</v>
      </c>
      <c r="BG31" s="99">
        <f t="shared" si="25"/>
        <v>-17991</v>
      </c>
      <c r="BH31" s="100">
        <f t="shared" si="26"/>
        <v>0</v>
      </c>
      <c r="BI31" s="101">
        <f t="shared" si="27"/>
        <v>0</v>
      </c>
      <c r="BJ31" s="175" t="str">
        <f t="shared" si="28"/>
        <v/>
      </c>
      <c r="BK31" s="176"/>
      <c r="BL31" s="242"/>
      <c r="BM31" s="243"/>
      <c r="BN31" s="244"/>
      <c r="BO31" s="60"/>
      <c r="BP31" s="10"/>
      <c r="BQ31" s="10"/>
      <c r="BR31" s="215"/>
      <c r="BS31" s="216"/>
      <c r="BT31" s="216"/>
      <c r="BU31" s="217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97991</v>
      </c>
      <c r="CE31" s="99">
        <f t="shared" si="31"/>
        <v>-17991</v>
      </c>
      <c r="CF31" s="100">
        <f t="shared" si="32"/>
        <v>0</v>
      </c>
      <c r="CG31" s="101">
        <f t="shared" si="33"/>
        <v>0</v>
      </c>
      <c r="CH31" s="175" t="str">
        <f t="shared" si="34"/>
        <v/>
      </c>
      <c r="CI31" s="176"/>
      <c r="CJ31" s="242"/>
      <c r="CK31" s="243"/>
      <c r="CL31" s="244"/>
      <c r="CM31" s="60"/>
      <c r="CN31" s="10"/>
      <c r="CO31" s="10"/>
      <c r="CP31" s="215"/>
      <c r="CQ31" s="216"/>
      <c r="CR31" s="216"/>
      <c r="CS31" s="217"/>
    </row>
    <row r="32" spans="2:97" ht="15" customHeight="1" x14ac:dyDescent="0.25">
      <c r="B32" s="136">
        <v>42160</v>
      </c>
      <c r="C32" s="157" t="s">
        <v>90</v>
      </c>
      <c r="D32" s="137">
        <v>28030</v>
      </c>
      <c r="E32" s="137">
        <v>7.6</v>
      </c>
      <c r="F32" s="137">
        <v>0</v>
      </c>
      <c r="G32" s="140">
        <v>2600</v>
      </c>
      <c r="H32" s="97">
        <f t="shared" si="16"/>
        <v>28.711579956844879</v>
      </c>
      <c r="I32" s="98">
        <f t="shared" si="17"/>
        <v>7.6</v>
      </c>
      <c r="J32" s="99">
        <f>SUM(G$14:G32)</f>
        <v>27780</v>
      </c>
      <c r="K32" s="99">
        <f t="shared" si="11"/>
        <v>52220</v>
      </c>
      <c r="L32" s="100">
        <f t="shared" si="18"/>
        <v>2850</v>
      </c>
      <c r="M32" s="101">
        <f t="shared" si="19"/>
        <v>2600</v>
      </c>
      <c r="N32" s="175">
        <f t="shared" si="20"/>
        <v>0.91228070175438591</v>
      </c>
      <c r="O32" s="176"/>
      <c r="P32" s="160"/>
      <c r="Q32" s="161"/>
      <c r="R32" s="162"/>
      <c r="S32" s="142">
        <v>0</v>
      </c>
      <c r="T32" s="144">
        <v>0</v>
      </c>
      <c r="U32" s="144">
        <v>0</v>
      </c>
      <c r="V32" s="163"/>
      <c r="W32" s="164"/>
      <c r="X32" s="164"/>
      <c r="Y32" s="165"/>
      <c r="Z32" s="143">
        <v>42178</v>
      </c>
      <c r="AA32" s="157" t="s">
        <v>79</v>
      </c>
      <c r="AB32" s="144">
        <v>3649</v>
      </c>
      <c r="AC32" s="144">
        <v>1.5</v>
      </c>
      <c r="AD32" s="144">
        <v>0</v>
      </c>
      <c r="AE32" s="146">
        <v>500</v>
      </c>
      <c r="AF32" s="97">
        <f t="shared" si="35"/>
        <v>5.5214576840086309</v>
      </c>
      <c r="AG32" s="98">
        <f t="shared" si="36"/>
        <v>1.5</v>
      </c>
      <c r="AH32" s="99">
        <f>SUM(AE$14:AE32)</f>
        <v>74376</v>
      </c>
      <c r="AI32" s="99">
        <f t="shared" si="21"/>
        <v>5624</v>
      </c>
      <c r="AJ32" s="100">
        <f t="shared" si="22"/>
        <v>562.5</v>
      </c>
      <c r="AK32" s="101">
        <f t="shared" si="23"/>
        <v>500</v>
      </c>
      <c r="AL32" s="175">
        <f t="shared" si="24"/>
        <v>0.88888888888888884</v>
      </c>
      <c r="AM32" s="176"/>
      <c r="AN32" s="242"/>
      <c r="AO32" s="243"/>
      <c r="AP32" s="244"/>
      <c r="AQ32" s="3">
        <v>0</v>
      </c>
      <c r="AR32" s="10">
        <v>0</v>
      </c>
      <c r="AS32" s="10">
        <v>0</v>
      </c>
      <c r="AT32" s="215" t="s">
        <v>110</v>
      </c>
      <c r="AU32" s="216"/>
      <c r="AV32" s="216"/>
      <c r="AW32" s="217"/>
      <c r="AX32" s="9"/>
      <c r="AY32" s="15"/>
      <c r="AZ32" s="10"/>
      <c r="BA32" s="10"/>
      <c r="BB32" s="10"/>
      <c r="BC32" s="52"/>
      <c r="BD32" s="97" t="str">
        <f t="shared" si="37"/>
        <v/>
      </c>
      <c r="BE32" s="98" t="str">
        <f t="shared" si="38"/>
        <v/>
      </c>
      <c r="BF32" s="99">
        <f>SUM(BC$14:BC32)</f>
        <v>97991</v>
      </c>
      <c r="BG32" s="99">
        <f t="shared" si="25"/>
        <v>-17991</v>
      </c>
      <c r="BH32" s="100">
        <f t="shared" si="26"/>
        <v>0</v>
      </c>
      <c r="BI32" s="101">
        <f t="shared" si="27"/>
        <v>0</v>
      </c>
      <c r="BJ32" s="175" t="str">
        <f t="shared" si="28"/>
        <v/>
      </c>
      <c r="BK32" s="176"/>
      <c r="BL32" s="242"/>
      <c r="BM32" s="243"/>
      <c r="BN32" s="244"/>
      <c r="BO32" s="60"/>
      <c r="BP32" s="10"/>
      <c r="BQ32" s="10"/>
      <c r="BR32" s="215"/>
      <c r="BS32" s="216"/>
      <c r="BT32" s="216"/>
      <c r="BU32" s="217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97991</v>
      </c>
      <c r="CE32" s="99">
        <f t="shared" si="31"/>
        <v>-17991</v>
      </c>
      <c r="CF32" s="100">
        <f t="shared" si="32"/>
        <v>0</v>
      </c>
      <c r="CG32" s="101">
        <f t="shared" si="33"/>
        <v>0</v>
      </c>
      <c r="CH32" s="175" t="str">
        <f t="shared" si="34"/>
        <v/>
      </c>
      <c r="CI32" s="176"/>
      <c r="CJ32" s="242"/>
      <c r="CK32" s="243"/>
      <c r="CL32" s="244"/>
      <c r="CM32" s="60"/>
      <c r="CN32" s="10"/>
      <c r="CO32" s="10"/>
      <c r="CP32" s="215"/>
      <c r="CQ32" s="216"/>
      <c r="CR32" s="216"/>
      <c r="CS32" s="217"/>
    </row>
    <row r="33" spans="2:97" ht="15" customHeight="1" x14ac:dyDescent="0.25">
      <c r="B33" s="136">
        <v>42160</v>
      </c>
      <c r="C33" s="157" t="s">
        <v>79</v>
      </c>
      <c r="D33" s="137">
        <v>3649</v>
      </c>
      <c r="E33" s="137">
        <v>3</v>
      </c>
      <c r="F33" s="137">
        <v>0</v>
      </c>
      <c r="G33" s="140">
        <v>700</v>
      </c>
      <c r="H33" s="97">
        <f t="shared" si="16"/>
        <v>7.7300407576120831</v>
      </c>
      <c r="I33" s="98">
        <f t="shared" si="17"/>
        <v>3</v>
      </c>
      <c r="J33" s="99">
        <f>SUM(G$14:G33)</f>
        <v>28480</v>
      </c>
      <c r="K33" s="99">
        <f t="shared" si="11"/>
        <v>51520</v>
      </c>
      <c r="L33" s="100">
        <f t="shared" si="18"/>
        <v>1125</v>
      </c>
      <c r="M33" s="101">
        <f t="shared" si="19"/>
        <v>700</v>
      </c>
      <c r="N33" s="175">
        <f t="shared" si="20"/>
        <v>0.62222222222222223</v>
      </c>
      <c r="O33" s="176"/>
      <c r="P33" s="160"/>
      <c r="Q33" s="161"/>
      <c r="R33" s="162"/>
      <c r="S33" s="142">
        <v>0</v>
      </c>
      <c r="T33" s="144">
        <v>0</v>
      </c>
      <c r="U33" s="144">
        <v>0</v>
      </c>
      <c r="V33" s="163" t="s">
        <v>94</v>
      </c>
      <c r="W33" s="164"/>
      <c r="X33" s="164"/>
      <c r="Y33" s="165"/>
      <c r="Z33" s="143">
        <v>42178</v>
      </c>
      <c r="AA33" s="157" t="s">
        <v>109</v>
      </c>
      <c r="AB33" s="144">
        <v>27923</v>
      </c>
      <c r="AC33" s="144">
        <v>3</v>
      </c>
      <c r="AD33" s="144">
        <v>0</v>
      </c>
      <c r="AE33" s="146">
        <v>900</v>
      </c>
      <c r="AF33" s="97">
        <f t="shared" si="35"/>
        <v>9.9386238312155353</v>
      </c>
      <c r="AG33" s="98">
        <f t="shared" si="36"/>
        <v>3.6</v>
      </c>
      <c r="AH33" s="99">
        <f>SUM(AE$14:AE33)</f>
        <v>75276</v>
      </c>
      <c r="AI33" s="99">
        <f t="shared" si="21"/>
        <v>4724</v>
      </c>
      <c r="AJ33" s="100">
        <f t="shared" si="22"/>
        <v>1125</v>
      </c>
      <c r="AK33" s="101">
        <f t="shared" si="23"/>
        <v>900</v>
      </c>
      <c r="AL33" s="175">
        <f t="shared" si="24"/>
        <v>0.8</v>
      </c>
      <c r="AM33" s="176"/>
      <c r="AN33" s="242"/>
      <c r="AO33" s="243"/>
      <c r="AP33" s="244"/>
      <c r="AQ33" s="3">
        <v>0.6</v>
      </c>
      <c r="AR33" s="10">
        <v>1</v>
      </c>
      <c r="AS33" s="10">
        <v>0</v>
      </c>
      <c r="AT33" s="215" t="s">
        <v>111</v>
      </c>
      <c r="AU33" s="216"/>
      <c r="AV33" s="216"/>
      <c r="AW33" s="217"/>
      <c r="AX33" s="9"/>
      <c r="AY33" s="15"/>
      <c r="AZ33" s="10"/>
      <c r="BA33" s="10"/>
      <c r="BB33" s="10"/>
      <c r="BC33" s="52"/>
      <c r="BD33" s="97" t="str">
        <f t="shared" si="37"/>
        <v/>
      </c>
      <c r="BE33" s="98" t="str">
        <f t="shared" si="38"/>
        <v/>
      </c>
      <c r="BF33" s="99">
        <f>SUM(BC$14:BC33)</f>
        <v>97991</v>
      </c>
      <c r="BG33" s="99">
        <f t="shared" si="25"/>
        <v>-17991</v>
      </c>
      <c r="BH33" s="100">
        <f t="shared" si="26"/>
        <v>0</v>
      </c>
      <c r="BI33" s="101">
        <f t="shared" si="27"/>
        <v>0</v>
      </c>
      <c r="BJ33" s="175" t="str">
        <f t="shared" si="28"/>
        <v/>
      </c>
      <c r="BK33" s="176"/>
      <c r="BL33" s="242"/>
      <c r="BM33" s="243"/>
      <c r="BN33" s="244"/>
      <c r="BO33" s="60"/>
      <c r="BP33" s="10"/>
      <c r="BQ33" s="10"/>
      <c r="BR33" s="215"/>
      <c r="BS33" s="216"/>
      <c r="BT33" s="216"/>
      <c r="BU33" s="217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97991</v>
      </c>
      <c r="CE33" s="99">
        <f t="shared" si="31"/>
        <v>-17991</v>
      </c>
      <c r="CF33" s="100">
        <f t="shared" si="32"/>
        <v>0</v>
      </c>
      <c r="CG33" s="101">
        <f t="shared" si="33"/>
        <v>0</v>
      </c>
      <c r="CH33" s="175" t="str">
        <f t="shared" si="34"/>
        <v/>
      </c>
      <c r="CI33" s="176"/>
      <c r="CJ33" s="242"/>
      <c r="CK33" s="243"/>
      <c r="CL33" s="244"/>
      <c r="CM33" s="60"/>
      <c r="CN33" s="10"/>
      <c r="CO33" s="10"/>
      <c r="CP33" s="215"/>
      <c r="CQ33" s="216"/>
      <c r="CR33" s="216"/>
      <c r="CS33" s="217"/>
    </row>
    <row r="34" spans="2:97" ht="15" customHeight="1" x14ac:dyDescent="0.25">
      <c r="B34" s="136">
        <v>42163</v>
      </c>
      <c r="C34" s="157" t="s">
        <v>90</v>
      </c>
      <c r="D34" s="137">
        <v>28030</v>
      </c>
      <c r="E34" s="137">
        <v>4.5999999999999996</v>
      </c>
      <c r="F34" s="137">
        <v>0</v>
      </c>
      <c r="G34" s="140">
        <v>1301</v>
      </c>
      <c r="H34" s="97">
        <f t="shared" si="16"/>
        <v>14.366832893790457</v>
      </c>
      <c r="I34" s="98">
        <f t="shared" si="17"/>
        <v>7.6</v>
      </c>
      <c r="J34" s="99">
        <f>SUM(G$14:G34)</f>
        <v>29781</v>
      </c>
      <c r="K34" s="99">
        <f t="shared" si="11"/>
        <v>50219</v>
      </c>
      <c r="L34" s="100">
        <f t="shared" si="18"/>
        <v>1724.9999999999998</v>
      </c>
      <c r="M34" s="101">
        <f t="shared" si="19"/>
        <v>1301</v>
      </c>
      <c r="N34" s="175">
        <f t="shared" si="20"/>
        <v>0.75420289855072475</v>
      </c>
      <c r="O34" s="176"/>
      <c r="P34" s="160"/>
      <c r="Q34" s="161"/>
      <c r="R34" s="162"/>
      <c r="S34" s="142">
        <v>3</v>
      </c>
      <c r="T34" s="144">
        <v>2</v>
      </c>
      <c r="U34" s="144">
        <v>71</v>
      </c>
      <c r="V34" s="163" t="s">
        <v>95</v>
      </c>
      <c r="W34" s="164"/>
      <c r="X34" s="164"/>
      <c r="Y34" s="165"/>
      <c r="Z34" s="143">
        <v>42179</v>
      </c>
      <c r="AA34" s="157" t="s">
        <v>106</v>
      </c>
      <c r="AB34" s="144">
        <v>27833</v>
      </c>
      <c r="AC34" s="144">
        <v>7.6</v>
      </c>
      <c r="AD34" s="144">
        <v>0</v>
      </c>
      <c r="AE34" s="146">
        <v>2850</v>
      </c>
      <c r="AF34" s="97">
        <f t="shared" si="35"/>
        <v>31.472308798849195</v>
      </c>
      <c r="AG34" s="98">
        <f t="shared" si="36"/>
        <v>7.6</v>
      </c>
      <c r="AH34" s="99">
        <f>SUM(AE$14:AE34)</f>
        <v>78126</v>
      </c>
      <c r="AI34" s="99">
        <f t="shared" si="21"/>
        <v>1874</v>
      </c>
      <c r="AJ34" s="100">
        <f t="shared" si="22"/>
        <v>2850</v>
      </c>
      <c r="AK34" s="101">
        <f t="shared" si="23"/>
        <v>2850</v>
      </c>
      <c r="AL34" s="175">
        <f t="shared" si="24"/>
        <v>1</v>
      </c>
      <c r="AM34" s="176"/>
      <c r="AN34" s="242"/>
      <c r="AO34" s="243"/>
      <c r="AP34" s="244"/>
      <c r="AQ34" s="3">
        <v>0</v>
      </c>
      <c r="AR34" s="10">
        <v>0</v>
      </c>
      <c r="AS34" s="10">
        <v>0</v>
      </c>
      <c r="AT34" s="215"/>
      <c r="AU34" s="216"/>
      <c r="AV34" s="216"/>
      <c r="AW34" s="217"/>
      <c r="AX34" s="9"/>
      <c r="AY34" s="15"/>
      <c r="AZ34" s="10"/>
      <c r="BA34" s="10"/>
      <c r="BB34" s="10"/>
      <c r="BC34" s="52"/>
      <c r="BD34" s="97" t="str">
        <f t="shared" si="37"/>
        <v/>
      </c>
      <c r="BE34" s="98" t="str">
        <f t="shared" si="38"/>
        <v/>
      </c>
      <c r="BF34" s="99">
        <f>SUM(BC$14:BC34)</f>
        <v>97991</v>
      </c>
      <c r="BG34" s="99">
        <f t="shared" si="25"/>
        <v>-17991</v>
      </c>
      <c r="BH34" s="100">
        <f t="shared" si="26"/>
        <v>0</v>
      </c>
      <c r="BI34" s="101">
        <f t="shared" si="27"/>
        <v>0</v>
      </c>
      <c r="BJ34" s="175" t="str">
        <f t="shared" si="28"/>
        <v/>
      </c>
      <c r="BK34" s="176"/>
      <c r="BL34" s="242"/>
      <c r="BM34" s="243"/>
      <c r="BN34" s="244"/>
      <c r="BO34" s="60"/>
      <c r="BP34" s="10"/>
      <c r="BQ34" s="10"/>
      <c r="BR34" s="215"/>
      <c r="BS34" s="216"/>
      <c r="BT34" s="216"/>
      <c r="BU34" s="217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97991</v>
      </c>
      <c r="CE34" s="99">
        <f t="shared" si="31"/>
        <v>-17991</v>
      </c>
      <c r="CF34" s="100">
        <f t="shared" si="32"/>
        <v>0</v>
      </c>
      <c r="CG34" s="101">
        <f t="shared" si="33"/>
        <v>0</v>
      </c>
      <c r="CH34" s="175" t="str">
        <f t="shared" si="34"/>
        <v/>
      </c>
      <c r="CI34" s="176"/>
      <c r="CJ34" s="242"/>
      <c r="CK34" s="243"/>
      <c r="CL34" s="244"/>
      <c r="CM34" s="60"/>
      <c r="CN34" s="10"/>
      <c r="CO34" s="10"/>
      <c r="CP34" s="215"/>
      <c r="CQ34" s="216"/>
      <c r="CR34" s="216"/>
      <c r="CS34" s="217"/>
    </row>
    <row r="35" spans="2:97" ht="15" customHeight="1" x14ac:dyDescent="0.25">
      <c r="B35" s="136">
        <v>42163</v>
      </c>
      <c r="C35" s="157" t="s">
        <v>96</v>
      </c>
      <c r="D35" s="137">
        <v>3649</v>
      </c>
      <c r="E35" s="137">
        <v>6.6</v>
      </c>
      <c r="F35" s="137">
        <v>0</v>
      </c>
      <c r="G35" s="140">
        <v>1490</v>
      </c>
      <c r="H35" s="97">
        <f t="shared" si="16"/>
        <v>16.45394389834572</v>
      </c>
      <c r="I35" s="98">
        <f t="shared" si="17"/>
        <v>7.6</v>
      </c>
      <c r="J35" s="99">
        <f>SUM(G$14:G35)</f>
        <v>31271</v>
      </c>
      <c r="K35" s="99">
        <f t="shared" si="11"/>
        <v>48729</v>
      </c>
      <c r="L35" s="100">
        <f t="shared" si="18"/>
        <v>2475</v>
      </c>
      <c r="M35" s="101">
        <f t="shared" si="19"/>
        <v>1490</v>
      </c>
      <c r="N35" s="175">
        <f t="shared" si="20"/>
        <v>0.60202020202020201</v>
      </c>
      <c r="O35" s="176"/>
      <c r="P35" s="160"/>
      <c r="Q35" s="161"/>
      <c r="R35" s="162"/>
      <c r="S35" s="142">
        <v>1</v>
      </c>
      <c r="T35" s="144">
        <v>2</v>
      </c>
      <c r="U35" s="144">
        <v>0</v>
      </c>
      <c r="V35" s="163" t="s">
        <v>97</v>
      </c>
      <c r="W35" s="164"/>
      <c r="X35" s="164"/>
      <c r="Y35" s="165"/>
      <c r="Z35" s="143">
        <v>42179</v>
      </c>
      <c r="AA35" s="157" t="s">
        <v>90</v>
      </c>
      <c r="AB35" s="144">
        <v>28030</v>
      </c>
      <c r="AC35" s="144">
        <v>7.6</v>
      </c>
      <c r="AD35" s="144">
        <v>0</v>
      </c>
      <c r="AE35" s="146">
        <v>1490</v>
      </c>
      <c r="AF35" s="97">
        <f t="shared" si="35"/>
        <v>16.45394389834572</v>
      </c>
      <c r="AG35" s="98">
        <f t="shared" si="36"/>
        <v>7.6</v>
      </c>
      <c r="AH35" s="99">
        <f>SUM(AE$14:AE35)</f>
        <v>79616</v>
      </c>
      <c r="AI35" s="99">
        <f t="shared" si="21"/>
        <v>384</v>
      </c>
      <c r="AJ35" s="100">
        <f t="shared" si="22"/>
        <v>2850</v>
      </c>
      <c r="AK35" s="101">
        <f t="shared" si="23"/>
        <v>1490</v>
      </c>
      <c r="AL35" s="175">
        <f t="shared" si="24"/>
        <v>0.52280701754385961</v>
      </c>
      <c r="AM35" s="176"/>
      <c r="AN35" s="242"/>
      <c r="AO35" s="243"/>
      <c r="AP35" s="244"/>
      <c r="AQ35" s="3">
        <v>0</v>
      </c>
      <c r="AR35" s="10">
        <v>0</v>
      </c>
      <c r="AS35" s="10">
        <v>0</v>
      </c>
      <c r="AT35" s="215" t="s">
        <v>113</v>
      </c>
      <c r="AU35" s="216"/>
      <c r="AV35" s="216"/>
      <c r="AW35" s="217"/>
      <c r="AX35" s="9"/>
      <c r="AY35" s="15"/>
      <c r="AZ35" s="10"/>
      <c r="BA35" s="10"/>
      <c r="BB35" s="10"/>
      <c r="BC35" s="52"/>
      <c r="BD35" s="97" t="str">
        <f t="shared" si="37"/>
        <v/>
      </c>
      <c r="BE35" s="98" t="str">
        <f t="shared" si="38"/>
        <v/>
      </c>
      <c r="BF35" s="99">
        <f>SUM(BC$14:BC35)</f>
        <v>97991</v>
      </c>
      <c r="BG35" s="99">
        <f t="shared" si="25"/>
        <v>-17991</v>
      </c>
      <c r="BH35" s="100">
        <f t="shared" si="26"/>
        <v>0</v>
      </c>
      <c r="BI35" s="101">
        <f t="shared" si="27"/>
        <v>0</v>
      </c>
      <c r="BJ35" s="175" t="str">
        <f t="shared" si="28"/>
        <v/>
      </c>
      <c r="BK35" s="176"/>
      <c r="BL35" s="242"/>
      <c r="BM35" s="243"/>
      <c r="BN35" s="244"/>
      <c r="BO35" s="60"/>
      <c r="BP35" s="10"/>
      <c r="BQ35" s="10"/>
      <c r="BR35" s="215"/>
      <c r="BS35" s="216"/>
      <c r="BT35" s="216"/>
      <c r="BU35" s="217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97991</v>
      </c>
      <c r="CE35" s="99">
        <f t="shared" si="31"/>
        <v>-17991</v>
      </c>
      <c r="CF35" s="100">
        <f t="shared" si="32"/>
        <v>0</v>
      </c>
      <c r="CG35" s="101">
        <f t="shared" si="33"/>
        <v>0</v>
      </c>
      <c r="CH35" s="175" t="str">
        <f t="shared" si="34"/>
        <v/>
      </c>
      <c r="CI35" s="176"/>
      <c r="CJ35" s="242"/>
      <c r="CK35" s="243"/>
      <c r="CL35" s="244"/>
      <c r="CM35" s="60"/>
      <c r="CN35" s="10"/>
      <c r="CO35" s="10"/>
      <c r="CP35" s="215"/>
      <c r="CQ35" s="216"/>
      <c r="CR35" s="216"/>
      <c r="CS35" s="217"/>
    </row>
    <row r="36" spans="2:97" ht="15" customHeight="1" x14ac:dyDescent="0.25">
      <c r="B36" s="136">
        <v>42164</v>
      </c>
      <c r="C36" s="157" t="s">
        <v>84</v>
      </c>
      <c r="D36" s="137">
        <v>28134</v>
      </c>
      <c r="E36" s="137">
        <v>7.6</v>
      </c>
      <c r="F36" s="137">
        <v>0</v>
      </c>
      <c r="G36" s="140">
        <v>2275</v>
      </c>
      <c r="H36" s="97">
        <f t="shared" si="16"/>
        <v>25.12263246223927</v>
      </c>
      <c r="I36" s="98">
        <f t="shared" si="17"/>
        <v>7.6</v>
      </c>
      <c r="J36" s="99">
        <f>SUM(G$14:G36)</f>
        <v>33546</v>
      </c>
      <c r="K36" s="99">
        <f t="shared" si="11"/>
        <v>46454</v>
      </c>
      <c r="L36" s="100">
        <f t="shared" si="18"/>
        <v>2850</v>
      </c>
      <c r="M36" s="101">
        <f t="shared" si="19"/>
        <v>2275</v>
      </c>
      <c r="N36" s="175">
        <f t="shared" si="20"/>
        <v>0.79824561403508776</v>
      </c>
      <c r="O36" s="176"/>
      <c r="P36" s="160"/>
      <c r="Q36" s="161"/>
      <c r="R36" s="162"/>
      <c r="S36" s="142">
        <v>0</v>
      </c>
      <c r="T36" s="144">
        <v>0</v>
      </c>
      <c r="U36" s="144">
        <v>0</v>
      </c>
      <c r="V36" s="163"/>
      <c r="W36" s="164"/>
      <c r="X36" s="164"/>
      <c r="Y36" s="165"/>
      <c r="Z36" s="143">
        <v>42179</v>
      </c>
      <c r="AA36" s="157" t="s">
        <v>109</v>
      </c>
      <c r="AB36" s="144">
        <v>27923</v>
      </c>
      <c r="AC36" s="144">
        <v>4.5999999999999996</v>
      </c>
      <c r="AD36" s="144">
        <v>0</v>
      </c>
      <c r="AE36" s="146">
        <v>1300</v>
      </c>
      <c r="AF36" s="97">
        <f t="shared" si="35"/>
        <v>14.35578997842244</v>
      </c>
      <c r="AG36" s="98">
        <f t="shared" si="36"/>
        <v>6.6</v>
      </c>
      <c r="AH36" s="99">
        <f>SUM(AE$14:AE36)</f>
        <v>80916</v>
      </c>
      <c r="AI36" s="99">
        <f t="shared" si="21"/>
        <v>-916</v>
      </c>
      <c r="AJ36" s="100">
        <f t="shared" si="22"/>
        <v>1724.9999999999998</v>
      </c>
      <c r="AK36" s="101">
        <f t="shared" si="23"/>
        <v>1300</v>
      </c>
      <c r="AL36" s="175">
        <f t="shared" si="24"/>
        <v>0.75362318840579723</v>
      </c>
      <c r="AM36" s="176"/>
      <c r="AN36" s="242"/>
      <c r="AO36" s="243"/>
      <c r="AP36" s="244"/>
      <c r="AQ36" s="3">
        <v>2</v>
      </c>
      <c r="AR36" s="10">
        <v>1</v>
      </c>
      <c r="AS36" s="10">
        <v>0</v>
      </c>
      <c r="AT36" s="215" t="s">
        <v>114</v>
      </c>
      <c r="AU36" s="216"/>
      <c r="AV36" s="216"/>
      <c r="AW36" s="217"/>
      <c r="AX36" s="9"/>
      <c r="AY36" s="15"/>
      <c r="AZ36" s="10"/>
      <c r="BA36" s="10"/>
      <c r="BB36" s="10"/>
      <c r="BC36" s="52"/>
      <c r="BD36" s="97" t="str">
        <f t="shared" si="37"/>
        <v/>
      </c>
      <c r="BE36" s="98" t="str">
        <f t="shared" si="38"/>
        <v/>
      </c>
      <c r="BF36" s="99">
        <f>SUM(BC$14:BC36)</f>
        <v>97991</v>
      </c>
      <c r="BG36" s="99">
        <f t="shared" si="25"/>
        <v>-17991</v>
      </c>
      <c r="BH36" s="100">
        <f t="shared" si="26"/>
        <v>0</v>
      </c>
      <c r="BI36" s="101">
        <f t="shared" si="27"/>
        <v>0</v>
      </c>
      <c r="BJ36" s="175" t="str">
        <f t="shared" si="28"/>
        <v/>
      </c>
      <c r="BK36" s="176"/>
      <c r="BL36" s="242"/>
      <c r="BM36" s="243"/>
      <c r="BN36" s="244"/>
      <c r="BO36" s="60"/>
      <c r="BP36" s="10"/>
      <c r="BQ36" s="10"/>
      <c r="BR36" s="365" t="s">
        <v>121</v>
      </c>
      <c r="BS36" s="366"/>
      <c r="BT36" s="366"/>
      <c r="BU36" s="367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97991</v>
      </c>
      <c r="CE36" s="99">
        <f t="shared" si="31"/>
        <v>-17991</v>
      </c>
      <c r="CF36" s="100">
        <f t="shared" si="32"/>
        <v>0</v>
      </c>
      <c r="CG36" s="101">
        <f t="shared" si="33"/>
        <v>0</v>
      </c>
      <c r="CH36" s="175" t="str">
        <f t="shared" si="34"/>
        <v/>
      </c>
      <c r="CI36" s="176"/>
      <c r="CJ36" s="242"/>
      <c r="CK36" s="243"/>
      <c r="CL36" s="244"/>
      <c r="CM36" s="60"/>
      <c r="CN36" s="10"/>
      <c r="CO36" s="10"/>
      <c r="CP36" s="215"/>
      <c r="CQ36" s="216"/>
      <c r="CR36" s="216"/>
      <c r="CS36" s="217"/>
    </row>
    <row r="37" spans="2:97" ht="15" customHeight="1" x14ac:dyDescent="0.25">
      <c r="B37" s="136">
        <v>42164</v>
      </c>
      <c r="C37" s="157" t="s">
        <v>90</v>
      </c>
      <c r="D37" s="137">
        <v>28030</v>
      </c>
      <c r="E37" s="137">
        <v>7.6</v>
      </c>
      <c r="F37" s="137">
        <v>0</v>
      </c>
      <c r="G37" s="140">
        <v>2600</v>
      </c>
      <c r="H37" s="97">
        <f t="shared" si="16"/>
        <v>28.711579956844879</v>
      </c>
      <c r="I37" s="98">
        <f t="shared" si="17"/>
        <v>7.6</v>
      </c>
      <c r="J37" s="99">
        <f>SUM(G$14:G37)</f>
        <v>36146</v>
      </c>
      <c r="K37" s="99">
        <f t="shared" si="11"/>
        <v>43854</v>
      </c>
      <c r="L37" s="100">
        <f t="shared" si="18"/>
        <v>2850</v>
      </c>
      <c r="M37" s="101">
        <f t="shared" si="19"/>
        <v>2600</v>
      </c>
      <c r="N37" s="175">
        <f t="shared" si="20"/>
        <v>0.91228070175438591</v>
      </c>
      <c r="O37" s="176"/>
      <c r="P37" s="160"/>
      <c r="Q37" s="161"/>
      <c r="R37" s="162"/>
      <c r="S37" s="142">
        <v>0</v>
      </c>
      <c r="T37" s="144">
        <v>0</v>
      </c>
      <c r="U37" s="144">
        <v>0</v>
      </c>
      <c r="V37" s="163"/>
      <c r="W37" s="164"/>
      <c r="X37" s="164"/>
      <c r="Y37" s="165"/>
      <c r="Z37" s="143">
        <v>42180</v>
      </c>
      <c r="AA37" s="157" t="s">
        <v>106</v>
      </c>
      <c r="AB37" s="144">
        <v>27833</v>
      </c>
      <c r="AC37" s="144">
        <v>7.6</v>
      </c>
      <c r="AD37" s="144">
        <v>0</v>
      </c>
      <c r="AE37" s="146">
        <v>2400</v>
      </c>
      <c r="AF37" s="97">
        <f t="shared" si="35"/>
        <v>26.502996883241426</v>
      </c>
      <c r="AG37" s="98">
        <f t="shared" si="36"/>
        <v>7.6</v>
      </c>
      <c r="AH37" s="99">
        <f>SUM(AE$14:AE37)</f>
        <v>83316</v>
      </c>
      <c r="AI37" s="99">
        <f t="shared" si="21"/>
        <v>-3316</v>
      </c>
      <c r="AJ37" s="100">
        <f t="shared" si="22"/>
        <v>2850</v>
      </c>
      <c r="AK37" s="101">
        <f t="shared" si="23"/>
        <v>2400</v>
      </c>
      <c r="AL37" s="175">
        <f t="shared" si="24"/>
        <v>0.84210526315789469</v>
      </c>
      <c r="AM37" s="176"/>
      <c r="AN37" s="242"/>
      <c r="AO37" s="243"/>
      <c r="AP37" s="244"/>
      <c r="AQ37" s="3">
        <v>0</v>
      </c>
      <c r="AR37" s="10">
        <v>0</v>
      </c>
      <c r="AS37" s="10">
        <v>48</v>
      </c>
      <c r="AT37" s="215" t="s">
        <v>115</v>
      </c>
      <c r="AU37" s="216"/>
      <c r="AV37" s="216"/>
      <c r="AW37" s="217"/>
      <c r="AX37" s="9"/>
      <c r="AY37" s="15"/>
      <c r="AZ37" s="10"/>
      <c r="BA37" s="10"/>
      <c r="BB37" s="10"/>
      <c r="BC37" s="52"/>
      <c r="BD37" s="97" t="str">
        <f t="shared" si="37"/>
        <v/>
      </c>
      <c r="BE37" s="98" t="str">
        <f t="shared" si="38"/>
        <v/>
      </c>
      <c r="BF37" s="99">
        <f>SUM(BC$14:BC37)</f>
        <v>97991</v>
      </c>
      <c r="BG37" s="99">
        <f t="shared" si="25"/>
        <v>-17991</v>
      </c>
      <c r="BH37" s="100">
        <f t="shared" si="26"/>
        <v>0</v>
      </c>
      <c r="BI37" s="101">
        <f t="shared" si="27"/>
        <v>0</v>
      </c>
      <c r="BJ37" s="175" t="str">
        <f t="shared" si="28"/>
        <v/>
      </c>
      <c r="BK37" s="176"/>
      <c r="BL37" s="242"/>
      <c r="BM37" s="243"/>
      <c r="BN37" s="244"/>
      <c r="BO37" s="60"/>
      <c r="BP37" s="10"/>
      <c r="BQ37" s="10"/>
      <c r="BR37" s="215"/>
      <c r="BS37" s="216"/>
      <c r="BT37" s="216"/>
      <c r="BU37" s="217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97991</v>
      </c>
      <c r="CE37" s="99">
        <f t="shared" si="31"/>
        <v>-17991</v>
      </c>
      <c r="CF37" s="100">
        <f t="shared" si="32"/>
        <v>0</v>
      </c>
      <c r="CG37" s="101">
        <f t="shared" si="33"/>
        <v>0</v>
      </c>
      <c r="CH37" s="175" t="str">
        <f t="shared" si="34"/>
        <v/>
      </c>
      <c r="CI37" s="176"/>
      <c r="CJ37" s="242"/>
      <c r="CK37" s="243"/>
      <c r="CL37" s="244"/>
      <c r="CM37" s="60"/>
      <c r="CN37" s="10"/>
      <c r="CO37" s="10"/>
      <c r="CP37" s="215"/>
      <c r="CQ37" s="216"/>
      <c r="CR37" s="216"/>
      <c r="CS37" s="217"/>
    </row>
    <row r="38" spans="2:97" ht="15" customHeight="1" x14ac:dyDescent="0.25">
      <c r="B38" s="136">
        <v>42164</v>
      </c>
      <c r="C38" s="157" t="s">
        <v>79</v>
      </c>
      <c r="D38" s="137">
        <v>3649</v>
      </c>
      <c r="E38" s="137">
        <v>7.6</v>
      </c>
      <c r="F38" s="137">
        <v>0</v>
      </c>
      <c r="G38" s="140">
        <v>2670</v>
      </c>
      <c r="H38" s="97">
        <f t="shared" si="16"/>
        <v>29.484584032606087</v>
      </c>
      <c r="I38" s="98">
        <f t="shared" si="17"/>
        <v>9.6</v>
      </c>
      <c r="J38" s="99">
        <f>SUM(G$14:G38)</f>
        <v>38816</v>
      </c>
      <c r="K38" s="99">
        <f t="shared" si="11"/>
        <v>41184</v>
      </c>
      <c r="L38" s="100">
        <f t="shared" si="18"/>
        <v>2850</v>
      </c>
      <c r="M38" s="101">
        <f t="shared" si="19"/>
        <v>2670</v>
      </c>
      <c r="N38" s="175">
        <f t="shared" si="20"/>
        <v>0.93684210526315792</v>
      </c>
      <c r="O38" s="176"/>
      <c r="P38" s="160"/>
      <c r="Q38" s="161"/>
      <c r="R38" s="162"/>
      <c r="S38" s="142">
        <v>2</v>
      </c>
      <c r="T38" s="144">
        <v>1</v>
      </c>
      <c r="U38" s="144">
        <v>0</v>
      </c>
      <c r="V38" s="163" t="s">
        <v>98</v>
      </c>
      <c r="W38" s="164"/>
      <c r="X38" s="164"/>
      <c r="Y38" s="165"/>
      <c r="Z38" s="9">
        <v>42180</v>
      </c>
      <c r="AA38" s="15" t="s">
        <v>90</v>
      </c>
      <c r="AB38" s="10">
        <v>28030</v>
      </c>
      <c r="AC38" s="10">
        <v>7.6</v>
      </c>
      <c r="AD38" s="10">
        <v>0</v>
      </c>
      <c r="AE38" s="52">
        <v>2475</v>
      </c>
      <c r="AF38" s="97">
        <f t="shared" si="35"/>
        <v>27.331215535842723</v>
      </c>
      <c r="AG38" s="98">
        <f t="shared" si="36"/>
        <v>7.6</v>
      </c>
      <c r="AH38" s="99">
        <f>SUM(AE$14:AE38)</f>
        <v>85791</v>
      </c>
      <c r="AI38" s="99">
        <f t="shared" si="21"/>
        <v>-5791</v>
      </c>
      <c r="AJ38" s="100">
        <f t="shared" si="22"/>
        <v>2850</v>
      </c>
      <c r="AK38" s="101">
        <f t="shared" si="23"/>
        <v>2475</v>
      </c>
      <c r="AL38" s="175">
        <f t="shared" si="24"/>
        <v>0.86842105263157898</v>
      </c>
      <c r="AM38" s="176"/>
      <c r="AN38" s="242"/>
      <c r="AO38" s="243"/>
      <c r="AP38" s="244"/>
      <c r="AQ38" s="3">
        <v>0</v>
      </c>
      <c r="AR38" s="10">
        <v>0</v>
      </c>
      <c r="AS38" s="10">
        <v>0</v>
      </c>
      <c r="AT38" s="215"/>
      <c r="AU38" s="216"/>
      <c r="AV38" s="216"/>
      <c r="AW38" s="217"/>
      <c r="AX38" s="9"/>
      <c r="AY38" s="15"/>
      <c r="AZ38" s="10"/>
      <c r="BA38" s="10"/>
      <c r="BB38" s="10"/>
      <c r="BC38" s="52"/>
      <c r="BD38" s="97" t="str">
        <f t="shared" si="37"/>
        <v/>
      </c>
      <c r="BE38" s="98" t="str">
        <f t="shared" si="38"/>
        <v/>
      </c>
      <c r="BF38" s="99">
        <f>SUM(BC$14:BC38)</f>
        <v>97991</v>
      </c>
      <c r="BG38" s="99">
        <f t="shared" si="25"/>
        <v>-17991</v>
      </c>
      <c r="BH38" s="100">
        <f t="shared" si="26"/>
        <v>0</v>
      </c>
      <c r="BI38" s="101">
        <f t="shared" si="27"/>
        <v>0</v>
      </c>
      <c r="BJ38" s="175" t="str">
        <f t="shared" si="28"/>
        <v/>
      </c>
      <c r="BK38" s="176"/>
      <c r="BL38" s="242"/>
      <c r="BM38" s="243"/>
      <c r="BN38" s="244"/>
      <c r="BO38" s="60"/>
      <c r="BP38" s="10"/>
      <c r="BQ38" s="10"/>
      <c r="BR38" s="215"/>
      <c r="BS38" s="216"/>
      <c r="BT38" s="216"/>
      <c r="BU38" s="217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97991</v>
      </c>
      <c r="CE38" s="99">
        <f t="shared" si="31"/>
        <v>-17991</v>
      </c>
      <c r="CF38" s="100">
        <f t="shared" si="32"/>
        <v>0</v>
      </c>
      <c r="CG38" s="101">
        <f t="shared" si="33"/>
        <v>0</v>
      </c>
      <c r="CH38" s="175" t="str">
        <f t="shared" si="34"/>
        <v/>
      </c>
      <c r="CI38" s="176"/>
      <c r="CJ38" s="242"/>
      <c r="CK38" s="243"/>
      <c r="CL38" s="244"/>
      <c r="CM38" s="60"/>
      <c r="CN38" s="10"/>
      <c r="CO38" s="10"/>
      <c r="CP38" s="215"/>
      <c r="CQ38" s="216"/>
      <c r="CR38" s="216"/>
      <c r="CS38" s="217"/>
    </row>
    <row r="39" spans="2:97" ht="15" customHeight="1" x14ac:dyDescent="0.25">
      <c r="B39" s="9">
        <v>42165</v>
      </c>
      <c r="C39" s="15" t="s">
        <v>84</v>
      </c>
      <c r="D39" s="10">
        <v>28134</v>
      </c>
      <c r="E39" s="10">
        <v>4</v>
      </c>
      <c r="F39" s="10">
        <v>0</v>
      </c>
      <c r="G39" s="52">
        <v>1200</v>
      </c>
      <c r="H39" s="97">
        <f t="shared" si="16"/>
        <v>13.251498441620713</v>
      </c>
      <c r="I39" s="98">
        <f t="shared" si="17"/>
        <v>4</v>
      </c>
      <c r="J39" s="99">
        <f>SUM(G$14:G39)</f>
        <v>40016</v>
      </c>
      <c r="K39" s="99">
        <f t="shared" si="11"/>
        <v>39984</v>
      </c>
      <c r="L39" s="100">
        <f t="shared" si="18"/>
        <v>1500</v>
      </c>
      <c r="M39" s="101">
        <f t="shared" si="19"/>
        <v>1200</v>
      </c>
      <c r="N39" s="175">
        <f t="shared" si="20"/>
        <v>0.8</v>
      </c>
      <c r="O39" s="176"/>
      <c r="P39" s="242"/>
      <c r="Q39" s="243"/>
      <c r="R39" s="244"/>
      <c r="S39" s="3">
        <v>0</v>
      </c>
      <c r="T39" s="10">
        <v>0</v>
      </c>
      <c r="U39" s="10">
        <v>0</v>
      </c>
      <c r="V39" s="215"/>
      <c r="W39" s="216"/>
      <c r="X39" s="216"/>
      <c r="Y39" s="217"/>
      <c r="Z39" s="9">
        <v>42181</v>
      </c>
      <c r="AA39" s="15" t="s">
        <v>84</v>
      </c>
      <c r="AB39" s="10">
        <v>28134</v>
      </c>
      <c r="AC39" s="10">
        <v>7.1</v>
      </c>
      <c r="AD39" s="10">
        <v>0</v>
      </c>
      <c r="AE39" s="52">
        <v>2400</v>
      </c>
      <c r="AF39" s="97">
        <f t="shared" si="35"/>
        <v>26.502996883241426</v>
      </c>
      <c r="AG39" s="98">
        <f t="shared" si="36"/>
        <v>7.6</v>
      </c>
      <c r="AH39" s="99">
        <f>SUM(AE$14:AE39)</f>
        <v>88191</v>
      </c>
      <c r="AI39" s="99">
        <f t="shared" si="21"/>
        <v>-8191</v>
      </c>
      <c r="AJ39" s="100">
        <f t="shared" si="22"/>
        <v>2662.5</v>
      </c>
      <c r="AK39" s="101">
        <f t="shared" si="23"/>
        <v>2400</v>
      </c>
      <c r="AL39" s="175">
        <f t="shared" si="24"/>
        <v>0.90140845070422537</v>
      </c>
      <c r="AM39" s="176"/>
      <c r="AN39" s="242"/>
      <c r="AO39" s="243"/>
      <c r="AP39" s="244"/>
      <c r="AQ39" s="3">
        <v>0.5</v>
      </c>
      <c r="AR39" s="10">
        <v>4</v>
      </c>
      <c r="AS39" s="10">
        <v>0</v>
      </c>
      <c r="AT39" s="215" t="s">
        <v>116</v>
      </c>
      <c r="AU39" s="216"/>
      <c r="AV39" s="216"/>
      <c r="AW39" s="217"/>
      <c r="AX39" s="9"/>
      <c r="AY39" s="15"/>
      <c r="AZ39" s="10"/>
      <c r="BA39" s="10"/>
      <c r="BB39" s="10"/>
      <c r="BC39" s="52"/>
      <c r="BD39" s="97" t="str">
        <f t="shared" si="37"/>
        <v/>
      </c>
      <c r="BE39" s="98" t="str">
        <f t="shared" si="38"/>
        <v/>
      </c>
      <c r="BF39" s="99">
        <f>SUM(BC$14:BC39)</f>
        <v>97991</v>
      </c>
      <c r="BG39" s="99">
        <f t="shared" si="25"/>
        <v>-17991</v>
      </c>
      <c r="BH39" s="100">
        <f t="shared" si="26"/>
        <v>0</v>
      </c>
      <c r="BI39" s="101">
        <f t="shared" si="27"/>
        <v>0</v>
      </c>
      <c r="BJ39" s="175" t="str">
        <f t="shared" si="28"/>
        <v/>
      </c>
      <c r="BK39" s="176"/>
      <c r="BL39" s="242"/>
      <c r="BM39" s="243"/>
      <c r="BN39" s="244"/>
      <c r="BO39" s="60"/>
      <c r="BP39" s="10"/>
      <c r="BQ39" s="10"/>
      <c r="BR39" s="215"/>
      <c r="BS39" s="216"/>
      <c r="BT39" s="216"/>
      <c r="BU39" s="217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97991</v>
      </c>
      <c r="CE39" s="99">
        <f t="shared" si="31"/>
        <v>-17991</v>
      </c>
      <c r="CF39" s="100">
        <f t="shared" si="32"/>
        <v>0</v>
      </c>
      <c r="CG39" s="101">
        <f t="shared" si="33"/>
        <v>0</v>
      </c>
      <c r="CH39" s="175" t="str">
        <f t="shared" si="34"/>
        <v/>
      </c>
      <c r="CI39" s="176"/>
      <c r="CJ39" s="242"/>
      <c r="CK39" s="243"/>
      <c r="CL39" s="244"/>
      <c r="CM39" s="60"/>
      <c r="CN39" s="10"/>
      <c r="CO39" s="10"/>
      <c r="CP39" s="215"/>
      <c r="CQ39" s="216"/>
      <c r="CR39" s="216"/>
      <c r="CS39" s="217"/>
    </row>
    <row r="40" spans="2:97" ht="15" customHeight="1" x14ac:dyDescent="0.25">
      <c r="B40" s="57"/>
      <c r="C40" s="58"/>
      <c r="D40" s="26"/>
      <c r="E40" s="26"/>
      <c r="F40" s="26"/>
      <c r="G40" s="52"/>
      <c r="H40" s="97" t="str">
        <f t="shared" si="16"/>
        <v/>
      </c>
      <c r="I40" s="98" t="str">
        <f t="shared" si="17"/>
        <v/>
      </c>
      <c r="J40" s="99">
        <f>SUM(G$14:G40)</f>
        <v>40016</v>
      </c>
      <c r="K40" s="99">
        <f t="shared" si="11"/>
        <v>39984</v>
      </c>
      <c r="L40" s="100">
        <f t="shared" si="18"/>
        <v>0</v>
      </c>
      <c r="M40" s="101">
        <f t="shared" si="19"/>
        <v>0</v>
      </c>
      <c r="N40" s="175" t="str">
        <f t="shared" si="20"/>
        <v/>
      </c>
      <c r="O40" s="176"/>
      <c r="P40" s="242"/>
      <c r="Q40" s="243"/>
      <c r="R40" s="244"/>
      <c r="S40" s="27"/>
      <c r="T40" s="26"/>
      <c r="U40" s="34"/>
      <c r="V40" s="215"/>
      <c r="W40" s="216"/>
      <c r="X40" s="216"/>
      <c r="Y40" s="217"/>
      <c r="Z40" s="57"/>
      <c r="AA40" s="58"/>
      <c r="AB40" s="26"/>
      <c r="AC40" s="26"/>
      <c r="AD40" s="26"/>
      <c r="AE40" s="52"/>
      <c r="AF40" s="97" t="str">
        <f t="shared" si="35"/>
        <v/>
      </c>
      <c r="AG40" s="98" t="str">
        <f t="shared" si="36"/>
        <v/>
      </c>
      <c r="AH40" s="99">
        <f>SUM(AE$14:AE40)</f>
        <v>88191</v>
      </c>
      <c r="AI40" s="99">
        <f t="shared" si="21"/>
        <v>-8191</v>
      </c>
      <c r="AJ40" s="100">
        <f t="shared" si="22"/>
        <v>0</v>
      </c>
      <c r="AK40" s="101">
        <f t="shared" si="23"/>
        <v>0</v>
      </c>
      <c r="AL40" s="175" t="str">
        <f t="shared" si="24"/>
        <v/>
      </c>
      <c r="AM40" s="176"/>
      <c r="AN40" s="242"/>
      <c r="AO40" s="243"/>
      <c r="AP40" s="244"/>
      <c r="AQ40" s="27"/>
      <c r="AR40" s="26"/>
      <c r="AS40" s="34"/>
      <c r="AT40" s="215"/>
      <c r="AU40" s="216"/>
      <c r="AV40" s="216"/>
      <c r="AW40" s="217"/>
      <c r="AX40" s="57"/>
      <c r="AY40" s="58"/>
      <c r="AZ40" s="26"/>
      <c r="BA40" s="26"/>
      <c r="BB40" s="26"/>
      <c r="BC40" s="52"/>
      <c r="BD40" s="97" t="str">
        <f t="shared" si="37"/>
        <v/>
      </c>
      <c r="BE40" s="98" t="str">
        <f t="shared" si="38"/>
        <v/>
      </c>
      <c r="BF40" s="99">
        <f>SUM(BC$14:BC40)</f>
        <v>97991</v>
      </c>
      <c r="BG40" s="99">
        <f t="shared" si="25"/>
        <v>-17991</v>
      </c>
      <c r="BH40" s="100">
        <f t="shared" si="26"/>
        <v>0</v>
      </c>
      <c r="BI40" s="101">
        <f t="shared" si="27"/>
        <v>0</v>
      </c>
      <c r="BJ40" s="175" t="str">
        <f t="shared" si="28"/>
        <v/>
      </c>
      <c r="BK40" s="176"/>
      <c r="BL40" s="242"/>
      <c r="BM40" s="243"/>
      <c r="BN40" s="244"/>
      <c r="BO40" s="27"/>
      <c r="BP40" s="26"/>
      <c r="BQ40" s="34"/>
      <c r="BR40" s="215"/>
      <c r="BS40" s="216"/>
      <c r="BT40" s="216"/>
      <c r="BU40" s="217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97991</v>
      </c>
      <c r="CE40" s="99">
        <f t="shared" si="31"/>
        <v>-17991</v>
      </c>
      <c r="CF40" s="100">
        <f t="shared" si="32"/>
        <v>0</v>
      </c>
      <c r="CG40" s="101">
        <f t="shared" si="33"/>
        <v>0</v>
      </c>
      <c r="CH40" s="175" t="str">
        <f t="shared" si="34"/>
        <v/>
      </c>
      <c r="CI40" s="176"/>
      <c r="CJ40" s="242"/>
      <c r="CK40" s="243"/>
      <c r="CL40" s="244"/>
      <c r="CM40" s="27"/>
      <c r="CN40" s="26"/>
      <c r="CO40" s="34"/>
      <c r="CP40" s="215"/>
      <c r="CQ40" s="216"/>
      <c r="CR40" s="216"/>
      <c r="CS40" s="217"/>
    </row>
    <row r="41" spans="2:97" ht="15" customHeight="1" thickBot="1" x14ac:dyDescent="0.3">
      <c r="B41" s="257" t="s">
        <v>0</v>
      </c>
      <c r="C41" s="258"/>
      <c r="D41" s="259"/>
      <c r="E41" s="113">
        <f>SUM(E15:E40)</f>
        <v>122.59999999999997</v>
      </c>
      <c r="F41" s="113">
        <f>SUM(F15:F40)</f>
        <v>7.6</v>
      </c>
      <c r="G41" s="114">
        <f>SUM(G15:G40)</f>
        <v>40016</v>
      </c>
      <c r="H41" s="115">
        <f>SUM(H15:H40)</f>
        <v>441.89330136657873</v>
      </c>
      <c r="I41" s="113">
        <f>IF(X4="",0,(SUM(I15:I40)-X4))</f>
        <v>137.19999999999996</v>
      </c>
      <c r="J41" s="114">
        <f>J40</f>
        <v>40016</v>
      </c>
      <c r="K41" s="114">
        <f>K40</f>
        <v>39984</v>
      </c>
      <c r="L41" s="113">
        <f>SUM(L15:L40)</f>
        <v>45975</v>
      </c>
      <c r="M41" s="110" t="s">
        <v>0</v>
      </c>
      <c r="N41" s="273" t="s">
        <v>0</v>
      </c>
      <c r="O41" s="274"/>
      <c r="P41" s="283"/>
      <c r="Q41" s="284"/>
      <c r="R41" s="284"/>
      <c r="S41" s="121">
        <f>SUM(S15:S40)</f>
        <v>14.6</v>
      </c>
      <c r="T41" s="110"/>
      <c r="U41" s="122">
        <f>SUM(U15:U40)</f>
        <v>109</v>
      </c>
      <c r="V41" s="278" t="s">
        <v>36</v>
      </c>
      <c r="W41" s="279"/>
      <c r="X41" s="279"/>
      <c r="Y41" s="280"/>
      <c r="Z41" s="66"/>
      <c r="AA41" s="67"/>
      <c r="AB41" s="68" t="s">
        <v>0</v>
      </c>
      <c r="AC41" s="113">
        <f>SUM(AC14:AC40)</f>
        <v>273.49999999999994</v>
      </c>
      <c r="AD41" s="113">
        <f>SUM(AD14:AD40)</f>
        <v>7.6</v>
      </c>
      <c r="AE41" s="114">
        <f>SUM(AE14:AE40)</f>
        <v>88191</v>
      </c>
      <c r="AF41" s="115">
        <f>SUM(AF14:AF40)</f>
        <v>955.88579717094206</v>
      </c>
      <c r="AG41" s="113">
        <f>SUM(AG14:AG40)</f>
        <v>303.90000000000003</v>
      </c>
      <c r="AH41" s="114">
        <f>AH40</f>
        <v>88191</v>
      </c>
      <c r="AI41" s="114">
        <f>AI40</f>
        <v>-8191</v>
      </c>
      <c r="AJ41" s="113">
        <f>SUM(AJ14:AJ40)</f>
        <v>102562.5</v>
      </c>
      <c r="AK41" s="68" t="s">
        <v>0</v>
      </c>
      <c r="AL41" s="402" t="s">
        <v>0</v>
      </c>
      <c r="AM41" s="403"/>
      <c r="AN41" s="370"/>
      <c r="AO41" s="371"/>
      <c r="AP41" s="371"/>
      <c r="AQ41" s="113">
        <f>SUM(AQ14:AQ40)</f>
        <v>30.400000000000002</v>
      </c>
      <c r="AR41" s="68"/>
      <c r="AS41" s="124">
        <f>SUM(AS14:AS40)</f>
        <v>223</v>
      </c>
      <c r="AT41" s="372" t="s">
        <v>40</v>
      </c>
      <c r="AU41" s="373"/>
      <c r="AV41" s="373"/>
      <c r="AW41" s="374"/>
      <c r="AX41" s="66"/>
      <c r="AY41" s="67"/>
      <c r="AZ41" s="68" t="s">
        <v>0</v>
      </c>
      <c r="BA41" s="113">
        <f>SUM(BA14:BA40)</f>
        <v>300.90000000000003</v>
      </c>
      <c r="BB41" s="113">
        <f>SUM(BB14:BB40)</f>
        <v>7.6</v>
      </c>
      <c r="BC41" s="114">
        <f>SUM(BC14:BC40)</f>
        <v>97991</v>
      </c>
      <c r="BD41" s="115">
        <f>SUM(BD14:BD40)</f>
        <v>1064.1063677775112</v>
      </c>
      <c r="BE41" s="113">
        <f>SUM(BE14:BE40)</f>
        <v>333.2000000000001</v>
      </c>
      <c r="BF41" s="114">
        <f>BF40</f>
        <v>97991</v>
      </c>
      <c r="BG41" s="114">
        <f>BG40</f>
        <v>-17991</v>
      </c>
      <c r="BH41" s="113">
        <f>SUM(BH14:BH40)</f>
        <v>112837.5</v>
      </c>
      <c r="BI41" s="68" t="s">
        <v>0</v>
      </c>
      <c r="BJ41" s="402" t="s">
        <v>0</v>
      </c>
      <c r="BK41" s="403"/>
      <c r="BL41" s="370"/>
      <c r="BM41" s="371"/>
      <c r="BN41" s="371"/>
      <c r="BO41" s="113">
        <f>SUM(BO14:BO40)</f>
        <v>32.300000000000004</v>
      </c>
      <c r="BP41" s="113"/>
      <c r="BQ41" s="124">
        <f>SUM(BQ14:BQ40)</f>
        <v>273</v>
      </c>
      <c r="BR41" s="372" t="s">
        <v>71</v>
      </c>
      <c r="BS41" s="373"/>
      <c r="BT41" s="373"/>
      <c r="BU41" s="374"/>
      <c r="BV41" s="66"/>
      <c r="BW41" s="67"/>
      <c r="BX41" s="68" t="s">
        <v>0</v>
      </c>
      <c r="BY41" s="113">
        <f>SUM(BY14:BY40)</f>
        <v>300.90000000000003</v>
      </c>
      <c r="BZ41" s="113">
        <f>SUM(BZ14:BZ40)</f>
        <v>7.6</v>
      </c>
      <c r="CA41" s="114">
        <f>SUM(CA14:CA40)</f>
        <v>97991</v>
      </c>
      <c r="CB41" s="115">
        <f>SUM(CB14:CB40)</f>
        <v>1064.1063677775112</v>
      </c>
      <c r="CC41" s="113">
        <f>SUM(CC14:CC40)</f>
        <v>333.2000000000001</v>
      </c>
      <c r="CD41" s="114">
        <f>CD40</f>
        <v>97991</v>
      </c>
      <c r="CE41" s="114">
        <f>CE40</f>
        <v>-17991</v>
      </c>
      <c r="CF41" s="113">
        <f>SUM(CF14:CF40)</f>
        <v>112837.5</v>
      </c>
      <c r="CG41" s="68" t="s">
        <v>0</v>
      </c>
      <c r="CH41" s="402" t="s">
        <v>0</v>
      </c>
      <c r="CI41" s="403"/>
      <c r="CJ41" s="370"/>
      <c r="CK41" s="371"/>
      <c r="CL41" s="371"/>
      <c r="CM41" s="113">
        <f>SUM(CM14:CM40)</f>
        <v>32.300000000000004</v>
      </c>
      <c r="CN41" s="113"/>
      <c r="CO41" s="124">
        <f>SUM(CO14:CO40)</f>
        <v>273</v>
      </c>
      <c r="CP41" s="372" t="s">
        <v>72</v>
      </c>
      <c r="CQ41" s="373"/>
      <c r="CR41" s="373"/>
      <c r="CS41" s="374"/>
    </row>
    <row r="42" spans="2:97" ht="24" customHeight="1" thickBot="1" x14ac:dyDescent="0.3">
      <c r="B42" s="252" t="s">
        <v>43</v>
      </c>
      <c r="C42" s="253"/>
      <c r="D42" s="254"/>
      <c r="E42" s="308" t="s">
        <v>65</v>
      </c>
      <c r="F42" s="308"/>
      <c r="G42" s="308"/>
      <c r="H42" s="309"/>
      <c r="I42" s="318" t="s">
        <v>74</v>
      </c>
      <c r="J42" s="319"/>
      <c r="K42" s="319"/>
      <c r="L42" s="319"/>
      <c r="M42" s="287" t="s">
        <v>2</v>
      </c>
      <c r="N42" s="288"/>
      <c r="O42" s="288"/>
      <c r="P42" s="288"/>
      <c r="Q42" s="288"/>
      <c r="R42" s="288"/>
      <c r="S42" s="288"/>
      <c r="T42" s="288"/>
      <c r="U42" s="288"/>
      <c r="V42" s="288"/>
      <c r="W42" s="288"/>
      <c r="X42" s="288"/>
      <c r="Y42" s="289"/>
      <c r="Z42" s="252" t="s">
        <v>43</v>
      </c>
      <c r="AA42" s="253"/>
      <c r="AB42" s="254"/>
      <c r="AC42" s="308" t="s">
        <v>65</v>
      </c>
      <c r="AD42" s="308"/>
      <c r="AE42" s="308"/>
      <c r="AF42" s="309"/>
      <c r="AG42" s="318" t="s">
        <v>75</v>
      </c>
      <c r="AH42" s="319"/>
      <c r="AI42" s="319"/>
      <c r="AJ42" s="319"/>
      <c r="AK42" s="287" t="s">
        <v>2</v>
      </c>
      <c r="AL42" s="288"/>
      <c r="AM42" s="288"/>
      <c r="AN42" s="288"/>
      <c r="AO42" s="288"/>
      <c r="AP42" s="288"/>
      <c r="AQ42" s="288"/>
      <c r="AR42" s="288"/>
      <c r="AS42" s="288"/>
      <c r="AT42" s="288"/>
      <c r="AU42" s="288"/>
      <c r="AV42" s="288"/>
      <c r="AW42" s="289"/>
      <c r="AX42" s="252" t="s">
        <v>43</v>
      </c>
      <c r="AY42" s="253"/>
      <c r="AZ42" s="254"/>
      <c r="BA42" s="308" t="s">
        <v>65</v>
      </c>
      <c r="BB42" s="308"/>
      <c r="BC42" s="308"/>
      <c r="BD42" s="309"/>
      <c r="BE42" s="318" t="s">
        <v>66</v>
      </c>
      <c r="BF42" s="319"/>
      <c r="BG42" s="319"/>
      <c r="BH42" s="319"/>
      <c r="BI42" s="287" t="s">
        <v>2</v>
      </c>
      <c r="BJ42" s="288"/>
      <c r="BK42" s="288"/>
      <c r="BL42" s="288"/>
      <c r="BM42" s="288"/>
      <c r="BN42" s="288"/>
      <c r="BO42" s="288"/>
      <c r="BP42" s="288"/>
      <c r="BQ42" s="288"/>
      <c r="BR42" s="288"/>
      <c r="BS42" s="288"/>
      <c r="BT42" s="288"/>
      <c r="BU42" s="289"/>
      <c r="BV42" s="252" t="s">
        <v>43</v>
      </c>
      <c r="BW42" s="253"/>
      <c r="BX42" s="254"/>
      <c r="BY42" s="308" t="s">
        <v>65</v>
      </c>
      <c r="BZ42" s="308"/>
      <c r="CA42" s="308"/>
      <c r="CB42" s="309"/>
      <c r="CC42" s="318" t="s">
        <v>66</v>
      </c>
      <c r="CD42" s="319"/>
      <c r="CE42" s="319"/>
      <c r="CF42" s="319"/>
      <c r="CG42" s="287" t="s">
        <v>2</v>
      </c>
      <c r="CH42" s="288"/>
      <c r="CI42" s="288"/>
      <c r="CJ42" s="288"/>
      <c r="CK42" s="288"/>
      <c r="CL42" s="288"/>
      <c r="CM42" s="288"/>
      <c r="CN42" s="288"/>
      <c r="CO42" s="288"/>
      <c r="CP42" s="288"/>
      <c r="CQ42" s="288"/>
      <c r="CR42" s="288"/>
      <c r="CS42" s="289"/>
    </row>
    <row r="43" spans="2:97" ht="20.25" customHeight="1" x14ac:dyDescent="0.25">
      <c r="B43" s="404" t="s">
        <v>59</v>
      </c>
      <c r="C43" s="405"/>
      <c r="D43" s="89">
        <f>IF(CF41=0,"",CF41)</f>
        <v>112837.5</v>
      </c>
      <c r="E43" s="255" t="s">
        <v>58</v>
      </c>
      <c r="F43" s="255"/>
      <c r="G43" s="256"/>
      <c r="H43" s="77">
        <v>98871</v>
      </c>
      <c r="I43" s="78">
        <v>1</v>
      </c>
      <c r="J43" s="406" t="s">
        <v>32</v>
      </c>
      <c r="K43" s="407"/>
      <c r="L43" s="93">
        <f>CF43</f>
        <v>16.700000000000003</v>
      </c>
      <c r="M43" s="281" t="s">
        <v>38</v>
      </c>
      <c r="N43" s="194"/>
      <c r="O43" s="193" t="s">
        <v>67</v>
      </c>
      <c r="P43" s="194"/>
      <c r="Q43" s="193" t="s">
        <v>23</v>
      </c>
      <c r="R43" s="194"/>
      <c r="S43" s="193" t="s">
        <v>24</v>
      </c>
      <c r="T43" s="285"/>
      <c r="U43" s="290" t="s">
        <v>25</v>
      </c>
      <c r="V43" s="299"/>
      <c r="W43" s="290" t="s">
        <v>18</v>
      </c>
      <c r="X43" s="291"/>
      <c r="Y43" s="292"/>
      <c r="Z43" s="404" t="s">
        <v>59</v>
      </c>
      <c r="AA43" s="405"/>
      <c r="AB43" s="89">
        <f>IF($D$43="","",$D$43)</f>
        <v>112837.5</v>
      </c>
      <c r="AC43" s="255" t="s">
        <v>58</v>
      </c>
      <c r="AD43" s="255"/>
      <c r="AE43" s="256"/>
      <c r="AF43" s="131">
        <f>IF($H$43="","",$H$43)</f>
        <v>98871</v>
      </c>
      <c r="AG43" s="78">
        <v>1</v>
      </c>
      <c r="AH43" s="406" t="s">
        <v>32</v>
      </c>
      <c r="AI43" s="407"/>
      <c r="AJ43" s="93">
        <f>CF43</f>
        <v>16.700000000000003</v>
      </c>
      <c r="AK43" s="281" t="s">
        <v>38</v>
      </c>
      <c r="AL43" s="194"/>
      <c r="AM43" s="193" t="s">
        <v>67</v>
      </c>
      <c r="AN43" s="194"/>
      <c r="AO43" s="193" t="s">
        <v>23</v>
      </c>
      <c r="AP43" s="194"/>
      <c r="AQ43" s="193" t="s">
        <v>24</v>
      </c>
      <c r="AR43" s="285"/>
      <c r="AS43" s="290" t="s">
        <v>25</v>
      </c>
      <c r="AT43" s="299"/>
      <c r="AU43" s="290" t="s">
        <v>18</v>
      </c>
      <c r="AV43" s="291"/>
      <c r="AW43" s="292"/>
      <c r="AX43" s="404" t="s">
        <v>59</v>
      </c>
      <c r="AY43" s="405"/>
      <c r="AZ43" s="89">
        <f>IF($D$43="","",$D$43)</f>
        <v>112837.5</v>
      </c>
      <c r="BA43" s="255" t="s">
        <v>58</v>
      </c>
      <c r="BB43" s="255"/>
      <c r="BC43" s="256"/>
      <c r="BD43" s="131">
        <f>IF($H$43="","",$H$43)</f>
        <v>98871</v>
      </c>
      <c r="BE43" s="78">
        <v>1</v>
      </c>
      <c r="BF43" s="406" t="s">
        <v>32</v>
      </c>
      <c r="BG43" s="407"/>
      <c r="BH43" s="93">
        <f>CF43</f>
        <v>16.700000000000003</v>
      </c>
      <c r="BI43" s="281" t="s">
        <v>38</v>
      </c>
      <c r="BJ43" s="194"/>
      <c r="BK43" s="193" t="s">
        <v>67</v>
      </c>
      <c r="BL43" s="194"/>
      <c r="BM43" s="193" t="s">
        <v>23</v>
      </c>
      <c r="BN43" s="194"/>
      <c r="BO43" s="193" t="s">
        <v>24</v>
      </c>
      <c r="BP43" s="285"/>
      <c r="BQ43" s="290" t="s">
        <v>25</v>
      </c>
      <c r="BR43" s="299"/>
      <c r="BS43" s="290" t="s">
        <v>18</v>
      </c>
      <c r="BT43" s="291"/>
      <c r="BU43" s="292"/>
      <c r="BV43" s="404" t="s">
        <v>59</v>
      </c>
      <c r="BW43" s="405"/>
      <c r="BX43" s="89">
        <f>IF($D$43="","",$D$43)</f>
        <v>112837.5</v>
      </c>
      <c r="BY43" s="255" t="s">
        <v>58</v>
      </c>
      <c r="BZ43" s="255"/>
      <c r="CA43" s="256"/>
      <c r="CB43" s="131">
        <f>IF($H$43="","",$H$43)</f>
        <v>98871</v>
      </c>
      <c r="CC43" s="78">
        <v>1</v>
      </c>
      <c r="CD43" s="406" t="s">
        <v>32</v>
      </c>
      <c r="CE43" s="407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16.700000000000003</v>
      </c>
      <c r="CG43" s="281" t="s">
        <v>38</v>
      </c>
      <c r="CH43" s="194"/>
      <c r="CI43" s="193" t="s">
        <v>67</v>
      </c>
      <c r="CJ43" s="194"/>
      <c r="CK43" s="193" t="s">
        <v>23</v>
      </c>
      <c r="CL43" s="194"/>
      <c r="CM43" s="193" t="s">
        <v>24</v>
      </c>
      <c r="CN43" s="285"/>
      <c r="CO43" s="290" t="s">
        <v>25</v>
      </c>
      <c r="CP43" s="299"/>
      <c r="CQ43" s="290" t="s">
        <v>18</v>
      </c>
      <c r="CR43" s="291"/>
      <c r="CS43" s="292"/>
    </row>
    <row r="44" spans="2:97" ht="20.25" customHeight="1" thickBot="1" x14ac:dyDescent="0.3">
      <c r="B44" s="408" t="s">
        <v>44</v>
      </c>
      <c r="C44" s="409"/>
      <c r="D44" s="90">
        <f>IF(D43="","",(D45/D43))</f>
        <v>0.86842583361028025</v>
      </c>
      <c r="E44" s="400" t="s">
        <v>54</v>
      </c>
      <c r="F44" s="400"/>
      <c r="G44" s="401"/>
      <c r="H44" s="91">
        <f>IF(CO41=0,"",CO41)</f>
        <v>273</v>
      </c>
      <c r="I44" s="70">
        <v>2</v>
      </c>
      <c r="J44" s="368" t="s">
        <v>33</v>
      </c>
      <c r="K44" s="369"/>
      <c r="L44" s="94">
        <f>$CF$44</f>
        <v>9.8000000000000007</v>
      </c>
      <c r="M44" s="282"/>
      <c r="N44" s="196"/>
      <c r="O44" s="195"/>
      <c r="P44" s="196"/>
      <c r="Q44" s="195"/>
      <c r="R44" s="196"/>
      <c r="S44" s="195"/>
      <c r="T44" s="286"/>
      <c r="U44" s="293"/>
      <c r="V44" s="300"/>
      <c r="W44" s="293"/>
      <c r="X44" s="294"/>
      <c r="Y44" s="295"/>
      <c r="Z44" s="408" t="s">
        <v>44</v>
      </c>
      <c r="AA44" s="409"/>
      <c r="AB44" s="90">
        <f>IF($D$44="","",$D$44)</f>
        <v>0.86842583361028025</v>
      </c>
      <c r="AC44" s="400" t="s">
        <v>54</v>
      </c>
      <c r="AD44" s="400"/>
      <c r="AE44" s="401"/>
      <c r="AF44" s="91">
        <f>IF($H$44="","",$H$44)</f>
        <v>273</v>
      </c>
      <c r="AG44" s="70">
        <v>2</v>
      </c>
      <c r="AH44" s="368" t="s">
        <v>33</v>
      </c>
      <c r="AI44" s="369"/>
      <c r="AJ44" s="94">
        <f>$CF$44</f>
        <v>9.8000000000000007</v>
      </c>
      <c r="AK44" s="282"/>
      <c r="AL44" s="196"/>
      <c r="AM44" s="195"/>
      <c r="AN44" s="196"/>
      <c r="AO44" s="195"/>
      <c r="AP44" s="196"/>
      <c r="AQ44" s="195"/>
      <c r="AR44" s="286"/>
      <c r="AS44" s="293"/>
      <c r="AT44" s="300"/>
      <c r="AU44" s="293"/>
      <c r="AV44" s="294"/>
      <c r="AW44" s="295"/>
      <c r="AX44" s="408" t="s">
        <v>44</v>
      </c>
      <c r="AY44" s="409"/>
      <c r="AZ44" s="90">
        <f>IF($D$44="","",$D$44)</f>
        <v>0.86842583361028025</v>
      </c>
      <c r="BA44" s="400" t="s">
        <v>54</v>
      </c>
      <c r="BB44" s="400"/>
      <c r="BC44" s="401"/>
      <c r="BD44" s="91">
        <f>IF($H$44="","",$H$44)</f>
        <v>273</v>
      </c>
      <c r="BE44" s="70">
        <v>2</v>
      </c>
      <c r="BF44" s="368" t="s">
        <v>33</v>
      </c>
      <c r="BG44" s="369"/>
      <c r="BH44" s="94">
        <f>$CF$44</f>
        <v>9.8000000000000007</v>
      </c>
      <c r="BI44" s="282"/>
      <c r="BJ44" s="196"/>
      <c r="BK44" s="195"/>
      <c r="BL44" s="196"/>
      <c r="BM44" s="195"/>
      <c r="BN44" s="196"/>
      <c r="BO44" s="195"/>
      <c r="BP44" s="286"/>
      <c r="BQ44" s="293"/>
      <c r="BR44" s="300"/>
      <c r="BS44" s="293"/>
      <c r="BT44" s="294"/>
      <c r="BU44" s="295"/>
      <c r="BV44" s="408" t="s">
        <v>44</v>
      </c>
      <c r="BW44" s="409"/>
      <c r="BX44" s="90">
        <f>IF($D$44="","",$D$44)</f>
        <v>0.86842583361028025</v>
      </c>
      <c r="BY44" s="400" t="s">
        <v>54</v>
      </c>
      <c r="BZ44" s="400"/>
      <c r="CA44" s="401"/>
      <c r="CB44" s="91">
        <f>IF($H$44="","",$H$44)</f>
        <v>273</v>
      </c>
      <c r="CC44" s="70">
        <v>2</v>
      </c>
      <c r="CD44" s="368" t="s">
        <v>33</v>
      </c>
      <c r="CE44" s="369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9.8000000000000007</v>
      </c>
      <c r="CG44" s="282"/>
      <c r="CH44" s="196"/>
      <c r="CI44" s="195"/>
      <c r="CJ44" s="196"/>
      <c r="CK44" s="195"/>
      <c r="CL44" s="196"/>
      <c r="CM44" s="195"/>
      <c r="CN44" s="286"/>
      <c r="CO44" s="293"/>
      <c r="CP44" s="300"/>
      <c r="CQ44" s="293"/>
      <c r="CR44" s="294"/>
      <c r="CS44" s="295"/>
    </row>
    <row r="45" spans="2:97" ht="20.25" customHeight="1" x14ac:dyDescent="0.25">
      <c r="B45" s="398" t="s">
        <v>60</v>
      </c>
      <c r="C45" s="399"/>
      <c r="D45" s="91">
        <f>IF(CA41=0,"",CA41)</f>
        <v>97991</v>
      </c>
      <c r="E45" s="400" t="s">
        <v>55</v>
      </c>
      <c r="F45" s="400"/>
      <c r="G45" s="401"/>
      <c r="H45" s="91">
        <f>IF(P4="","",(P4*2))</f>
        <v>1768</v>
      </c>
      <c r="I45" s="70">
        <v>3</v>
      </c>
      <c r="J45" s="250" t="s">
        <v>34</v>
      </c>
      <c r="K45" s="251"/>
      <c r="L45" s="95">
        <f>$CF$45</f>
        <v>0</v>
      </c>
      <c r="M45" s="269"/>
      <c r="N45" s="270"/>
      <c r="O45" s="260"/>
      <c r="P45" s="261"/>
      <c r="Q45" s="248"/>
      <c r="R45" s="249"/>
      <c r="S45" s="248"/>
      <c r="T45" s="249"/>
      <c r="U45" s="248"/>
      <c r="V45" s="249"/>
      <c r="W45" s="262" t="s">
        <v>78</v>
      </c>
      <c r="X45" s="263"/>
      <c r="Y45" s="264"/>
      <c r="Z45" s="398" t="s">
        <v>60</v>
      </c>
      <c r="AA45" s="399"/>
      <c r="AB45" s="91">
        <f>IF($D$45="","",$D$45)</f>
        <v>97991</v>
      </c>
      <c r="AC45" s="400" t="s">
        <v>55</v>
      </c>
      <c r="AD45" s="400"/>
      <c r="AE45" s="401"/>
      <c r="AF45" s="91">
        <f>IF($H$45="","",$H$45)</f>
        <v>1768</v>
      </c>
      <c r="AG45" s="70">
        <v>3</v>
      </c>
      <c r="AH45" s="250" t="s">
        <v>34</v>
      </c>
      <c r="AI45" s="251"/>
      <c r="AJ45" s="95">
        <f>$CF$45</f>
        <v>0</v>
      </c>
      <c r="AK45" s="392" t="str">
        <f>IF($M$45="","",$M$45)</f>
        <v/>
      </c>
      <c r="AL45" s="393"/>
      <c r="AM45" s="378" t="str">
        <f>IF($O$45="","",$O$45)</f>
        <v/>
      </c>
      <c r="AN45" s="379"/>
      <c r="AO45" s="378" t="str">
        <f>IF($Q$45="","",$Q$45)</f>
        <v/>
      </c>
      <c r="AP45" s="379"/>
      <c r="AQ45" s="378" t="str">
        <f>IF($S$45="","",$S$45)</f>
        <v/>
      </c>
      <c r="AR45" s="379"/>
      <c r="AS45" s="390" t="str">
        <f>IF($U$45="","",$U$45)</f>
        <v/>
      </c>
      <c r="AT45" s="391"/>
      <c r="AU45" s="385" t="str">
        <f>IF($W$45="","",$W$45)</f>
        <v>*Cont from W/O#346501</v>
      </c>
      <c r="AV45" s="386"/>
      <c r="AW45" s="387"/>
      <c r="AX45" s="398" t="s">
        <v>60</v>
      </c>
      <c r="AY45" s="399"/>
      <c r="AZ45" s="91">
        <f>IF($D$45="","",$D$45)</f>
        <v>97991</v>
      </c>
      <c r="BA45" s="400" t="s">
        <v>55</v>
      </c>
      <c r="BB45" s="400"/>
      <c r="BC45" s="401"/>
      <c r="BD45" s="91">
        <f>IF($H$45="","",$H$45)</f>
        <v>1768</v>
      </c>
      <c r="BE45" s="70">
        <v>3</v>
      </c>
      <c r="BF45" s="250" t="s">
        <v>34</v>
      </c>
      <c r="BG45" s="251"/>
      <c r="BH45" s="95">
        <f>$CF$45</f>
        <v>0</v>
      </c>
      <c r="BI45" s="392" t="str">
        <f>IF($M$45="","",$M$45)</f>
        <v/>
      </c>
      <c r="BJ45" s="393"/>
      <c r="BK45" s="378" t="str">
        <f>IF($O$45="","",$O$45)</f>
        <v/>
      </c>
      <c r="BL45" s="379"/>
      <c r="BM45" s="378" t="str">
        <f>IF($Q$45="","",$Q$45)</f>
        <v/>
      </c>
      <c r="BN45" s="379"/>
      <c r="BO45" s="378" t="str">
        <f>IF($S$45="","",$S$45)</f>
        <v/>
      </c>
      <c r="BP45" s="379"/>
      <c r="BQ45" s="390" t="str">
        <f>IF($U$45="","",$U$45)</f>
        <v/>
      </c>
      <c r="BR45" s="391"/>
      <c r="BS45" s="385" t="str">
        <f>IF($W$45="","",$W$45)</f>
        <v>*Cont from W/O#346501</v>
      </c>
      <c r="BT45" s="386"/>
      <c r="BU45" s="387"/>
      <c r="BV45" s="398" t="s">
        <v>60</v>
      </c>
      <c r="BW45" s="399"/>
      <c r="BX45" s="91">
        <f>IF($D$45="","",$D$45)</f>
        <v>97991</v>
      </c>
      <c r="BY45" s="400" t="s">
        <v>55</v>
      </c>
      <c r="BZ45" s="400"/>
      <c r="CA45" s="401"/>
      <c r="CB45" s="91">
        <f>IF($H$45="","",$H$45)</f>
        <v>1768</v>
      </c>
      <c r="CC45" s="70">
        <v>3</v>
      </c>
      <c r="CD45" s="250" t="s">
        <v>34</v>
      </c>
      <c r="CE45" s="251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2" t="str">
        <f>IF($M$45="","",$M$45)</f>
        <v/>
      </c>
      <c r="CH45" s="393"/>
      <c r="CI45" s="378" t="str">
        <f>IF($O$45="","",$O$45)</f>
        <v/>
      </c>
      <c r="CJ45" s="379"/>
      <c r="CK45" s="378" t="str">
        <f>IF($Q$45="","",$Q$45)</f>
        <v/>
      </c>
      <c r="CL45" s="379"/>
      <c r="CM45" s="378" t="str">
        <f>IF($S$45="","",$S$45)</f>
        <v/>
      </c>
      <c r="CN45" s="379"/>
      <c r="CO45" s="390" t="str">
        <f>IF($U$45="","",$U$45)</f>
        <v/>
      </c>
      <c r="CP45" s="391"/>
      <c r="CQ45" s="385" t="str">
        <f>IF($W$45="","",$W$45)</f>
        <v>*Cont from W/O#346501</v>
      </c>
      <c r="CR45" s="386"/>
      <c r="CS45" s="387"/>
    </row>
    <row r="46" spans="2:97" ht="20.25" customHeight="1" x14ac:dyDescent="0.25">
      <c r="B46" s="148"/>
      <c r="C46" s="149"/>
      <c r="D46" s="150"/>
      <c r="E46" s="400" t="s">
        <v>56</v>
      </c>
      <c r="F46" s="400"/>
      <c r="G46" s="401"/>
      <c r="H46" s="91">
        <f>IF(D45="","",((H43+H44+H45)-D45))</f>
        <v>2921</v>
      </c>
      <c r="I46" s="70">
        <v>4</v>
      </c>
      <c r="J46" s="368" t="s">
        <v>37</v>
      </c>
      <c r="K46" s="369"/>
      <c r="L46" s="95">
        <f>$CF$46</f>
        <v>5.1999999999999993</v>
      </c>
      <c r="M46" s="416"/>
      <c r="N46" s="417"/>
      <c r="O46" s="301"/>
      <c r="P46" s="302"/>
      <c r="Q46" s="271"/>
      <c r="R46" s="272"/>
      <c r="S46" s="271"/>
      <c r="T46" s="272"/>
      <c r="U46" s="271"/>
      <c r="V46" s="272"/>
      <c r="W46" s="296"/>
      <c r="X46" s="297"/>
      <c r="Y46" s="298"/>
      <c r="Z46" s="84"/>
      <c r="AA46" s="85"/>
      <c r="AB46" s="86"/>
      <c r="AC46" s="400" t="s">
        <v>56</v>
      </c>
      <c r="AD46" s="400"/>
      <c r="AE46" s="401"/>
      <c r="AF46" s="91">
        <f>IF($H$46="","",$H$46)</f>
        <v>2921</v>
      </c>
      <c r="AG46" s="70">
        <v>4</v>
      </c>
      <c r="AH46" s="368" t="s">
        <v>37</v>
      </c>
      <c r="AI46" s="369"/>
      <c r="AJ46" s="95">
        <f>$CF$46</f>
        <v>5.1999999999999993</v>
      </c>
      <c r="AK46" s="388" t="str">
        <f>IF($M$46="","",$M$46)</f>
        <v/>
      </c>
      <c r="AL46" s="389"/>
      <c r="AM46" s="378" t="str">
        <f>IF($O$46="","",$O$46)</f>
        <v/>
      </c>
      <c r="AN46" s="379"/>
      <c r="AO46" s="378" t="str">
        <f>IF($Q$46="","",$Q$46)</f>
        <v/>
      </c>
      <c r="AP46" s="379"/>
      <c r="AQ46" s="378" t="str">
        <f>IF($S$46="","",$S$46)</f>
        <v/>
      </c>
      <c r="AR46" s="379"/>
      <c r="AS46" s="396" t="str">
        <f>IF($U$46="","",$U$46)</f>
        <v/>
      </c>
      <c r="AT46" s="397"/>
      <c r="AU46" s="375" t="str">
        <f>IF($W$46="","",$W$46)</f>
        <v/>
      </c>
      <c r="AV46" s="376"/>
      <c r="AW46" s="377"/>
      <c r="AX46" s="84"/>
      <c r="AY46" s="85"/>
      <c r="AZ46" s="86"/>
      <c r="BA46" s="400" t="s">
        <v>56</v>
      </c>
      <c r="BB46" s="400"/>
      <c r="BC46" s="401"/>
      <c r="BD46" s="91">
        <f>IF($H$46="","",$H$46)</f>
        <v>2921</v>
      </c>
      <c r="BE46" s="70">
        <v>4</v>
      </c>
      <c r="BF46" s="368" t="s">
        <v>37</v>
      </c>
      <c r="BG46" s="369"/>
      <c r="BH46" s="95">
        <f>$CF$46</f>
        <v>5.1999999999999993</v>
      </c>
      <c r="BI46" s="388" t="str">
        <f>IF($M$46="","",$M$46)</f>
        <v/>
      </c>
      <c r="BJ46" s="389"/>
      <c r="BK46" s="378" t="str">
        <f>IF($O$46="","",$O$46)</f>
        <v/>
      </c>
      <c r="BL46" s="379"/>
      <c r="BM46" s="378" t="str">
        <f>IF($Q$46="","",$Q$46)</f>
        <v/>
      </c>
      <c r="BN46" s="379"/>
      <c r="BO46" s="378" t="str">
        <f>IF($S$46="","",$S$46)</f>
        <v/>
      </c>
      <c r="BP46" s="379"/>
      <c r="BQ46" s="396" t="str">
        <f>IF($U$46="","",$U$46)</f>
        <v/>
      </c>
      <c r="BR46" s="397"/>
      <c r="BS46" s="375" t="str">
        <f>IF($W$46="","",$W$46)</f>
        <v/>
      </c>
      <c r="BT46" s="376"/>
      <c r="BU46" s="377"/>
      <c r="BV46" s="84"/>
      <c r="BW46" s="85"/>
      <c r="BX46" s="86"/>
      <c r="BY46" s="400" t="s">
        <v>56</v>
      </c>
      <c r="BZ46" s="400"/>
      <c r="CA46" s="401"/>
      <c r="CB46" s="91">
        <f>IF($H$46="","",$H$46)</f>
        <v>2921</v>
      </c>
      <c r="CC46" s="70">
        <v>4</v>
      </c>
      <c r="CD46" s="368" t="s">
        <v>37</v>
      </c>
      <c r="CE46" s="369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5.1999999999999993</v>
      </c>
      <c r="CG46" s="388" t="str">
        <f>IF($M$46="","",$M$46)</f>
        <v/>
      </c>
      <c r="CH46" s="389"/>
      <c r="CI46" s="378" t="str">
        <f>IF($O$46="","",$O$46)</f>
        <v/>
      </c>
      <c r="CJ46" s="379"/>
      <c r="CK46" s="378" t="str">
        <f>IF($Q$46="","",$Q$46)</f>
        <v/>
      </c>
      <c r="CL46" s="379"/>
      <c r="CM46" s="378" t="str">
        <f>IF($S$46="","",$S$46)</f>
        <v/>
      </c>
      <c r="CN46" s="379"/>
      <c r="CO46" s="396" t="str">
        <f>IF($U$46="","",$U$46)</f>
        <v/>
      </c>
      <c r="CP46" s="397"/>
      <c r="CQ46" s="375" t="str">
        <f>IF($W$46="","",$W$46)</f>
        <v/>
      </c>
      <c r="CR46" s="376"/>
      <c r="CS46" s="377"/>
    </row>
    <row r="47" spans="2:97" ht="25.5" customHeight="1" thickBot="1" x14ac:dyDescent="0.3">
      <c r="B47" s="151"/>
      <c r="C47" s="152"/>
      <c r="D47" s="153"/>
      <c r="E47" s="169" t="s">
        <v>57</v>
      </c>
      <c r="F47" s="170"/>
      <c r="G47" s="171"/>
      <c r="H47" s="92">
        <f>IF(H46="","",(IF(H46&gt;0,(H46*M8)*(-1),ABS(H46*M8))))</f>
        <v>-1345.4126000000001</v>
      </c>
      <c r="I47" s="71">
        <v>5</v>
      </c>
      <c r="J47" s="184" t="s">
        <v>42</v>
      </c>
      <c r="K47" s="185"/>
      <c r="L47" s="96">
        <f>$CF$47</f>
        <v>0</v>
      </c>
      <c r="M47" s="418"/>
      <c r="N47" s="419"/>
      <c r="O47" s="267"/>
      <c r="P47" s="268"/>
      <c r="Q47" s="265"/>
      <c r="R47" s="266"/>
      <c r="S47" s="265"/>
      <c r="T47" s="266"/>
      <c r="U47" s="265"/>
      <c r="V47" s="266"/>
      <c r="W47" s="275"/>
      <c r="X47" s="276"/>
      <c r="Y47" s="277"/>
      <c r="Z47" s="72"/>
      <c r="AA47" s="73"/>
      <c r="AB47" s="62"/>
      <c r="AC47" s="169" t="s">
        <v>57</v>
      </c>
      <c r="AD47" s="170"/>
      <c r="AE47" s="171"/>
      <c r="AF47" s="92">
        <f>IF($H$47="","",$H$47)</f>
        <v>-1345.4126000000001</v>
      </c>
      <c r="AG47" s="71">
        <v>5</v>
      </c>
      <c r="AH47" s="184" t="s">
        <v>42</v>
      </c>
      <c r="AI47" s="185"/>
      <c r="AJ47" s="96">
        <f>$CF$47</f>
        <v>0</v>
      </c>
      <c r="AK47" s="394" t="str">
        <f>IF($M$47="","",$M$47)</f>
        <v/>
      </c>
      <c r="AL47" s="395"/>
      <c r="AM47" s="380" t="str">
        <f>IF($O$47="","",$O$47)</f>
        <v/>
      </c>
      <c r="AN47" s="381"/>
      <c r="AO47" s="380" t="str">
        <f>IF($Q$47="","",$Q$47)</f>
        <v/>
      </c>
      <c r="AP47" s="381"/>
      <c r="AQ47" s="380" t="str">
        <f>IF($S$47="","",$S$47)</f>
        <v/>
      </c>
      <c r="AR47" s="381"/>
      <c r="AS47" s="380" t="str">
        <f>IF($U$47="","",$U$47)</f>
        <v/>
      </c>
      <c r="AT47" s="381"/>
      <c r="AU47" s="382" t="str">
        <f>IF($W$47="","",$W$47)</f>
        <v/>
      </c>
      <c r="AV47" s="383"/>
      <c r="AW47" s="384"/>
      <c r="AX47" s="72"/>
      <c r="AY47" s="73"/>
      <c r="AZ47" s="62"/>
      <c r="BA47" s="169" t="s">
        <v>57</v>
      </c>
      <c r="BB47" s="170"/>
      <c r="BC47" s="171"/>
      <c r="BD47" s="92">
        <f>IF($H$47="","",$H$47)</f>
        <v>-1345.4126000000001</v>
      </c>
      <c r="BE47" s="71">
        <v>5</v>
      </c>
      <c r="BF47" s="184" t="s">
        <v>42</v>
      </c>
      <c r="BG47" s="185"/>
      <c r="BH47" s="96">
        <f>$CF$47</f>
        <v>0</v>
      </c>
      <c r="BI47" s="394" t="str">
        <f>IF($M$47="","",$M$47)</f>
        <v/>
      </c>
      <c r="BJ47" s="395"/>
      <c r="BK47" s="380" t="str">
        <f>IF($O$47="","",$O$47)</f>
        <v/>
      </c>
      <c r="BL47" s="381"/>
      <c r="BM47" s="380" t="str">
        <f>IF($Q$47="","",$Q$47)</f>
        <v/>
      </c>
      <c r="BN47" s="381"/>
      <c r="BO47" s="380" t="str">
        <f>IF($S$47="","",$S$47)</f>
        <v/>
      </c>
      <c r="BP47" s="381"/>
      <c r="BQ47" s="380" t="str">
        <f>IF($U$47="","",$U$47)</f>
        <v/>
      </c>
      <c r="BR47" s="381"/>
      <c r="BS47" s="382" t="str">
        <f>IF($W$47="","",$W$47)</f>
        <v/>
      </c>
      <c r="BT47" s="383"/>
      <c r="BU47" s="384"/>
      <c r="BV47" s="72"/>
      <c r="BW47" s="73"/>
      <c r="BX47" s="62"/>
      <c r="BY47" s="169" t="s">
        <v>57</v>
      </c>
      <c r="BZ47" s="170"/>
      <c r="CA47" s="171"/>
      <c r="CB47" s="92">
        <f>IF($H$47="","",$H$47)</f>
        <v>-1345.4126000000001</v>
      </c>
      <c r="CC47" s="71">
        <v>5</v>
      </c>
      <c r="CD47" s="184" t="s">
        <v>42</v>
      </c>
      <c r="CE47" s="185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4" t="str">
        <f>IF($M$47="","",$M$47)</f>
        <v/>
      </c>
      <c r="CH47" s="395"/>
      <c r="CI47" s="380" t="str">
        <f>IF($O$47="","",$O$47)</f>
        <v/>
      </c>
      <c r="CJ47" s="381"/>
      <c r="CK47" s="380" t="str">
        <f>IF($Q$47="","",$Q$47)</f>
        <v/>
      </c>
      <c r="CL47" s="381"/>
      <c r="CM47" s="380" t="str">
        <f>IF($S$47="","",$S$47)</f>
        <v/>
      </c>
      <c r="CN47" s="381"/>
      <c r="CO47" s="380" t="str">
        <f>IF($U$47="","",$U$47)</f>
        <v/>
      </c>
      <c r="CP47" s="381"/>
      <c r="CQ47" s="382" t="str">
        <f>IF($W$47="","",$W$47)</f>
        <v/>
      </c>
      <c r="CR47" s="383"/>
      <c r="CS47" s="384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C18:D18"/>
    <mergeCell ref="C19:D19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11" priority="17" stopIfTrue="1" operator="greaterThan">
      <formula>0</formula>
    </cfRule>
  </conditionalFormatting>
  <conditionalFormatting sqref="C6 C8 C10 F8 J2 J4 J6 J8 J10:K10 M4 M6 M8 S8 H43 M46:Y47 N10 X2 M45:V45">
    <cfRule type="cellIs" dxfId="10" priority="13" operator="equal">
      <formula>""</formula>
    </cfRule>
  </conditionalFormatting>
  <conditionalFormatting sqref="C8:E8">
    <cfRule type="cellIs" dxfId="9" priority="12" operator="equal">
      <formula>""</formula>
    </cfRule>
  </conditionalFormatting>
  <conditionalFormatting sqref="C10:E10">
    <cfRule type="cellIs" dxfId="8" priority="11" operator="equal">
      <formula>""</formula>
    </cfRule>
  </conditionalFormatting>
  <conditionalFormatting sqref="F10">
    <cfRule type="cellIs" dxfId="7" priority="10" operator="equal">
      <formula>""</formula>
    </cfRule>
  </conditionalFormatting>
  <conditionalFormatting sqref="W45:Y45">
    <cfRule type="cellIs" dxfId="6" priority="7" operator="equal">
      <formula>""</formula>
    </cfRule>
  </conditionalFormatting>
  <conditionalFormatting sqref="W45:Y45">
    <cfRule type="cellIs" dxfId="5" priority="6" operator="equal">
      <formula>""</formula>
    </cfRule>
  </conditionalFormatting>
  <conditionalFormatting sqref="W45:Y45">
    <cfRule type="cellIs" dxfId="4" priority="5" operator="equal">
      <formula>""</formula>
    </cfRule>
  </conditionalFormatting>
  <conditionalFormatting sqref="W45:Y45">
    <cfRule type="cellIs" dxfId="3" priority="4" operator="equal">
      <formula>""</formula>
    </cfRule>
  </conditionalFormatting>
  <conditionalFormatting sqref="W45:Y45">
    <cfRule type="cellIs" dxfId="2" priority="3" operator="equal">
      <formula>""</formula>
    </cfRule>
  </conditionalFormatting>
  <conditionalFormatting sqref="W45:Y45">
    <cfRule type="cellIs" dxfId="1" priority="2" operator="equal">
      <formula>""</formula>
    </cfRule>
  </conditionalFormatting>
  <conditionalFormatting sqref="W45:Y45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80" orientation="landscape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2015-07-06T18:13:49Z</cp:lastPrinted>
  <dcterms:created xsi:type="dcterms:W3CDTF">2004-06-10T22:10:31Z</dcterms:created>
  <dcterms:modified xsi:type="dcterms:W3CDTF">2015-07-06T18:13:51Z</dcterms:modified>
</cp:coreProperties>
</file>