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30" i="51" l="1"/>
  <c r="E30" i="51"/>
  <c r="F30" i="51"/>
  <c r="G30" i="51"/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35" i="51"/>
  <c r="N29" i="51"/>
  <c r="N25" i="51"/>
  <c r="N19" i="51"/>
  <c r="AN8" i="51"/>
  <c r="AE41" i="51"/>
  <c r="BC14" i="51" s="1"/>
  <c r="BF40" i="51" s="1"/>
  <c r="BF41" i="51" s="1"/>
  <c r="CD14" i="51" s="1"/>
  <c r="AH21" i="51"/>
  <c r="AH29" i="51"/>
  <c r="AH23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1" i="51" l="1"/>
  <c r="BF36" i="51"/>
  <c r="BF24" i="51"/>
  <c r="BF27" i="51"/>
  <c r="BF22" i="51"/>
  <c r="BF19" i="51"/>
  <c r="BC41" i="51"/>
  <c r="CA14" i="51" s="1"/>
  <c r="CD37" i="51" s="1"/>
  <c r="BF32" i="51"/>
  <c r="BF39" i="51"/>
  <c r="BF17" i="51"/>
  <c r="BF30" i="51"/>
  <c r="BF20" i="51"/>
  <c r="BF35" i="51"/>
  <c r="BF25" i="51"/>
  <c r="BF15" i="51"/>
  <c r="BF38" i="51"/>
  <c r="BF28" i="51"/>
  <c r="BF16" i="51"/>
  <c r="BF33" i="51"/>
  <c r="BF23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40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8" i="51" l="1"/>
  <c r="CD34" i="51"/>
  <c r="CD25" i="51"/>
  <c r="CD23" i="51"/>
  <c r="CD24" i="51"/>
  <c r="CD39" i="5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<sst xmlns="http://schemas.openxmlformats.org/spreadsheetml/2006/main" count="350" uniqueCount="112">
  <si>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</si>
  <si>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</si>
  <si>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</si>
  <si>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</si>
  <si>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</si>
  <si>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</si>
  <si>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</si>
  <si>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</si>
  <si>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</si>
  <si>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</si>
  <si>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</si>
  <si>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</si>
  <si>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</si>
  <si>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</si>
  <si>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</si>
  <si>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</si>
  <si>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</si>
  <si>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</si>
  <si>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</si>
  <si>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</si>
  <si>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</si>
  <si>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</si>
  <si>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</si>
  <si>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</si>
  <si>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</si>
  <si>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</si>
  <si>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</si>
  <si>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</si>
  <si>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</si>
  <si>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</si>
  <si>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</si>
  <si>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</si>
  <si>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</si>
  <si>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</si>
  <si>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</si>
  <si>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</si>
  <si>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</si>
  <si>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</si>
  <si>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</si>
  <si>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</si>
  <si>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</si>
  <si>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</si>
  <si>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</si>
  <si>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</si>
  <si>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</si>
  <si>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</si>
  <si>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</si>
  <si>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</si>
  <si>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</si>
  <si>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</si>
  <si>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</si>
  <si>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</si>
  <si>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</si>
  <si>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</si>
  <si>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</si>
  <si>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</si>
  <si>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</si>
  <si>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</si>
  <si>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</si>
  <si>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</si>
  <si>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</si>
  <si>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</si>
  <si>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</si>
  <si>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</si>
  <si>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</si>
  <si>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</si>
  <si>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</si>
  <si>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</si>
  <si>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</si>
  <si>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</si>
  <si>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</si>
  <si>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</si>
  <si>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</si>
  <si>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</si>
  <si>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</si>
  <si>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</si>
  <si>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AP5001</t>
  </si>
  <si>
    <t>A02032-0032</t>
  </si>
  <si>
    <t>Standard         L3</t>
  </si>
  <si>
    <t>L4</t>
  </si>
  <si>
    <t>DR</t>
  </si>
  <si>
    <t>SP</t>
  </si>
  <si>
    <t>N/A</t>
  </si>
  <si>
    <t>Work on L1/help with S6/maint</t>
  </si>
  <si>
    <t>B</t>
  </si>
  <si>
    <t>DE</t>
  </si>
  <si>
    <r>
      <rPr>
        <b/>
        <sz val="9"/>
        <color indexed="8"/>
        <rFont val="Arial"/>
        <family val="2"/>
      </rPr>
      <t>A2</t>
    </r>
    <r>
      <rPr>
        <sz val="9"/>
        <color indexed="8"/>
        <rFont val="Arial"/>
        <family val="2"/>
      </rPr>
      <t>/fair 3.5hrs</t>
    </r>
  </si>
  <si>
    <r>
      <t>11</t>
    </r>
    <r>
      <rPr>
        <sz val="9"/>
        <color indexed="8"/>
        <rFont val="Arial"/>
        <family val="2"/>
      </rPr>
      <t>/lunch</t>
    </r>
  </si>
  <si>
    <t>BW</t>
  </si>
  <si>
    <t>576544F</t>
  </si>
  <si>
    <t>Cold start</t>
  </si>
  <si>
    <t>TC</t>
  </si>
  <si>
    <t>Bad motor sta.2</t>
  </si>
  <si>
    <t>Out of stock</t>
  </si>
  <si>
    <t>730pm</t>
  </si>
  <si>
    <t>yes</t>
  </si>
  <si>
    <t>ok</t>
  </si>
  <si>
    <t>WRB</t>
  </si>
  <si>
    <t>577295f</t>
  </si>
  <si>
    <t>BM</t>
  </si>
  <si>
    <t>Thread unit prob/motor burnt up</t>
  </si>
  <si>
    <t>577295F</t>
  </si>
  <si>
    <t>Dwn at start/thread unit</t>
  </si>
  <si>
    <t>577302F</t>
  </si>
  <si>
    <t>577301F</t>
  </si>
  <si>
    <t>JULY IN</t>
  </si>
  <si>
    <t>JULY OUT</t>
  </si>
  <si>
    <t>packing</t>
  </si>
  <si>
    <t>Q22</t>
  </si>
  <si>
    <t>85312E</t>
  </si>
  <si>
    <t>JOB OUT</t>
  </si>
  <si>
    <t>No parts @mach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</si>
</sst>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40" sqref="E4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59" t="s">
        <v>79</v>
      </c>
      <c r="K2" s="21"/>
      <c r="L2" s="340" t="s">
        <v>68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8">
        <v>16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L4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7">
        <f>IF($X$2="","",$X$2)</f>
        <v>16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L4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7">
        <f>IF($X$2="","",$X$2)</f>
        <v>16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L4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7">
        <f>IF($X$2="","",$X$2)</f>
        <v>16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58" t="s">
        <v>84</v>
      </c>
      <c r="K4" s="4"/>
      <c r="L4" s="81" t="s">
        <v>27</v>
      </c>
      <c r="M4" s="50">
        <v>38.29</v>
      </c>
      <c r="N4" s="229" t="s">
        <v>14</v>
      </c>
      <c r="O4" s="230"/>
      <c r="P4" s="213">
        <f>IF(M6="","",(ROUNDUP((C10*M8/M4/M6),0)*M6))</f>
        <v>473</v>
      </c>
      <c r="Q4" s="214"/>
      <c r="R4" s="28"/>
      <c r="S4" s="23"/>
      <c r="T4" s="23"/>
      <c r="U4" s="308" t="s">
        <v>11</v>
      </c>
      <c r="V4" s="309"/>
      <c r="W4" s="309"/>
      <c r="X4" s="87">
        <f>IF(BZ41=0,"",BZ41)</f>
        <v>19.7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B</v>
      </c>
      <c r="AI4" s="4"/>
      <c r="AJ4" s="81" t="s">
        <v>27</v>
      </c>
      <c r="AK4" s="106">
        <f>IF($M$4="","",$M$4)</f>
        <v>38.29</v>
      </c>
      <c r="AL4" s="229" t="s">
        <v>14</v>
      </c>
      <c r="AM4" s="230"/>
      <c r="AN4" s="213">
        <f>IF($P$4="","",$P$4)</f>
        <v>473</v>
      </c>
      <c r="AO4" s="214"/>
      <c r="AP4" s="28"/>
      <c r="AQ4" s="23"/>
      <c r="AR4" s="23"/>
      <c r="AS4" s="308" t="s">
        <v>11</v>
      </c>
      <c r="AT4" s="309"/>
      <c r="AU4" s="309"/>
      <c r="AV4" s="87">
        <f>IF($X$4="","",$X$4)</f>
        <v>19.7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B</v>
      </c>
      <c r="BG4" s="4"/>
      <c r="BH4" s="81" t="s">
        <v>27</v>
      </c>
      <c r="BI4" s="106">
        <f>IF($M$4="","",$M$4)</f>
        <v>38.29</v>
      </c>
      <c r="BJ4" s="229" t="s">
        <v>14</v>
      </c>
      <c r="BK4" s="230"/>
      <c r="BL4" s="213">
        <f>IF($P$4="","",$P$4)</f>
        <v>473</v>
      </c>
      <c r="BM4" s="214"/>
      <c r="BN4" s="28"/>
      <c r="BO4" s="23"/>
      <c r="BP4" s="23"/>
      <c r="BQ4" s="308" t="s">
        <v>11</v>
      </c>
      <c r="BR4" s="309"/>
      <c r="BS4" s="309"/>
      <c r="BT4" s="87">
        <f>IF($X$4="","",$X$4)</f>
        <v>19.7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B</v>
      </c>
      <c r="CE4" s="4"/>
      <c r="CF4" s="81" t="s">
        <v>27</v>
      </c>
      <c r="CG4" s="106">
        <f>IF($M$4="","",$M$4)</f>
        <v>38.29</v>
      </c>
      <c r="CH4" s="229" t="s">
        <v>14</v>
      </c>
      <c r="CI4" s="230"/>
      <c r="CJ4" s="213">
        <f>IF($P$4="","",$P$4)</f>
        <v>473</v>
      </c>
      <c r="CK4" s="214"/>
      <c r="CL4" s="28"/>
      <c r="CM4" s="23"/>
      <c r="CN4" s="23"/>
      <c r="CO4" s="308" t="s">
        <v>11</v>
      </c>
      <c r="CP4" s="309"/>
      <c r="CQ4" s="309"/>
      <c r="CR4" s="87">
        <f>IF($X$4="","",$X$4)</f>
        <v>19.7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8" t="s">
        <v>76</v>
      </c>
      <c r="D6" s="249"/>
      <c r="E6" s="250"/>
      <c r="F6" s="4"/>
      <c r="G6" s="39"/>
      <c r="H6" s="234" t="s">
        <v>21</v>
      </c>
      <c r="I6" s="235"/>
      <c r="J6" s="129">
        <v>360</v>
      </c>
      <c r="K6" s="4"/>
      <c r="L6" s="82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8" t="s">
        <v>19</v>
      </c>
      <c r="V6" s="309"/>
      <c r="W6" s="309"/>
      <c r="X6" s="130">
        <f>IF(X4="","",(X2/X4))</f>
        <v>0.81218274111675126</v>
      </c>
      <c r="Y6" s="29"/>
      <c r="Z6" s="77" t="s">
        <v>62</v>
      </c>
      <c r="AA6" s="310" t="str">
        <f>IF($C$6="","",$C$6)</f>
        <v>AP5001</v>
      </c>
      <c r="AB6" s="311"/>
      <c r="AC6" s="312"/>
      <c r="AD6" s="4"/>
      <c r="AE6" s="39"/>
      <c r="AF6" s="234" t="s">
        <v>21</v>
      </c>
      <c r="AG6" s="235"/>
      <c r="AH6" s="105">
        <f>IF($J$6="","",$J$6)</f>
        <v>360</v>
      </c>
      <c r="AI6" s="4"/>
      <c r="AJ6" s="82" t="s">
        <v>69</v>
      </c>
      <c r="AK6" s="106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8" t="s">
        <v>19</v>
      </c>
      <c r="AT6" s="309"/>
      <c r="AU6" s="309"/>
      <c r="AV6" s="88">
        <f>IF($X$6="","",$X$6)</f>
        <v>0.81218274111675126</v>
      </c>
      <c r="AW6" s="29"/>
      <c r="AX6" s="77" t="s">
        <v>62</v>
      </c>
      <c r="AY6" s="310" t="str">
        <f>IF($C$6="","",$C$6)</f>
        <v>AP5001</v>
      </c>
      <c r="AZ6" s="311"/>
      <c r="BA6" s="312"/>
      <c r="BB6" s="4"/>
      <c r="BC6" s="39"/>
      <c r="BD6" s="234" t="s">
        <v>21</v>
      </c>
      <c r="BE6" s="235"/>
      <c r="BF6" s="105">
        <f>IF($J$6="","",$J$6)</f>
        <v>360</v>
      </c>
      <c r="BG6" s="4"/>
      <c r="BH6" s="82" t="s">
        <v>69</v>
      </c>
      <c r="BI6" s="106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8" t="s">
        <v>19</v>
      </c>
      <c r="BR6" s="309"/>
      <c r="BS6" s="309"/>
      <c r="BT6" s="88">
        <f>IF($X$6="","",$X$6)</f>
        <v>0.81218274111675126</v>
      </c>
      <c r="BU6" s="29"/>
      <c r="BV6" s="77" t="s">
        <v>62</v>
      </c>
      <c r="BW6" s="310" t="str">
        <f>IF($C$6="","",$C$6)</f>
        <v>AP5001</v>
      </c>
      <c r="BX6" s="311"/>
      <c r="BY6" s="312"/>
      <c r="BZ6" s="4"/>
      <c r="CA6" s="39"/>
      <c r="CB6" s="234" t="s">
        <v>21</v>
      </c>
      <c r="CC6" s="235"/>
      <c r="CD6" s="105">
        <f>IF($J$6="","",$J$6)</f>
        <v>360</v>
      </c>
      <c r="CE6" s="4"/>
      <c r="CF6" s="82" t="s">
        <v>69</v>
      </c>
      <c r="CG6" s="106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8" t="s">
        <v>19</v>
      </c>
      <c r="CP6" s="309"/>
      <c r="CQ6" s="309"/>
      <c r="CR6" s="88">
        <f>IF($X$6="","",$X$6)</f>
        <v>0.81218274111675126</v>
      </c>
      <c r="CS6" s="29"/>
    </row>
    <row r="7" spans="2:97" ht="10.5" customHeight="1" x14ac:dyDescent="0.25">
      <c r="B7" s="61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1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1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1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3">
      <c r="B8" s="75" t="s">
        <v>64</v>
      </c>
      <c r="C8" s="425">
        <v>378547</v>
      </c>
      <c r="D8" s="425"/>
      <c r="E8" s="426"/>
      <c r="F8" s="419"/>
      <c r="G8" s="420"/>
      <c r="H8" s="355" t="s">
        <v>78</v>
      </c>
      <c r="I8" s="356"/>
      <c r="J8" s="131">
        <v>9</v>
      </c>
      <c r="K8" s="28"/>
      <c r="L8" s="81" t="s">
        <v>28</v>
      </c>
      <c r="M8" s="56">
        <v>0.47570000000000001</v>
      </c>
      <c r="N8" s="346" t="s">
        <v>29</v>
      </c>
      <c r="O8" s="347"/>
      <c r="P8" s="213">
        <f>IF(M8="","",M4/M8)</f>
        <v>80.491906663863773</v>
      </c>
      <c r="Q8" s="215"/>
      <c r="R8" s="28"/>
      <c r="S8" s="328"/>
      <c r="T8" s="329"/>
      <c r="U8" s="329"/>
      <c r="V8" s="329"/>
      <c r="W8" s="329"/>
      <c r="X8" s="330"/>
      <c r="Y8" s="29"/>
      <c r="Z8" s="75" t="s">
        <v>64</v>
      </c>
      <c r="AA8" s="318">
        <f>IF(C8="","",$C$8)</f>
        <v>378547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3">
        <f>IF($J$8="","",$J$8)</f>
        <v>9</v>
      </c>
      <c r="AI8" s="28"/>
      <c r="AJ8" s="81" t="s">
        <v>28</v>
      </c>
      <c r="AK8" s="107">
        <f>IF($M$8="","",$M$8)</f>
        <v>0.47570000000000001</v>
      </c>
      <c r="AL8" s="346" t="s">
        <v>29</v>
      </c>
      <c r="AM8" s="347"/>
      <c r="AN8" s="213">
        <f>IF($P$8="","",$P$8)</f>
        <v>80.491906663863773</v>
      </c>
      <c r="AO8" s="215"/>
      <c r="AP8" s="28"/>
      <c r="AQ8" s="427" t="str">
        <f>IF($S$8="","",$S$8)</f>
        <v/>
      </c>
      <c r="AR8" s="428"/>
      <c r="AS8" s="428"/>
      <c r="AT8" s="428"/>
      <c r="AU8" s="428"/>
      <c r="AV8" s="429"/>
      <c r="AW8" s="29"/>
      <c r="AX8" s="75" t="s">
        <v>64</v>
      </c>
      <c r="AY8" s="318">
        <f>IF(AA8="","",$C$8)</f>
        <v>378547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3">
        <f>IF($J$8="","",$J$8)</f>
        <v>9</v>
      </c>
      <c r="BG8" s="28"/>
      <c r="BH8" s="81" t="s">
        <v>28</v>
      </c>
      <c r="BI8" s="107">
        <f>IF($M$8="","",$M$8)</f>
        <v>0.47570000000000001</v>
      </c>
      <c r="BJ8" s="346" t="s">
        <v>29</v>
      </c>
      <c r="BK8" s="347"/>
      <c r="BL8" s="213">
        <f>IF($P$8="","",$P$8)</f>
        <v>80.491906663863773</v>
      </c>
      <c r="BM8" s="215"/>
      <c r="BN8" s="28"/>
      <c r="BO8" s="427" t="str">
        <f>IF($S$8="","",$S$8)</f>
        <v/>
      </c>
      <c r="BP8" s="428"/>
      <c r="BQ8" s="428"/>
      <c r="BR8" s="428"/>
      <c r="BS8" s="428"/>
      <c r="BT8" s="429"/>
      <c r="BU8" s="29"/>
      <c r="BV8" s="75" t="s">
        <v>64</v>
      </c>
      <c r="BW8" s="318">
        <f>IF(AY8="","",$C$8)</f>
        <v>378547</v>
      </c>
      <c r="BX8" s="318"/>
      <c r="BY8" s="319"/>
      <c r="BZ8" s="438" t="str">
        <f>IF(BB8="","",$F$8)</f>
        <v/>
      </c>
      <c r="CA8" s="439"/>
      <c r="CB8" s="355" t="s">
        <v>48</v>
      </c>
      <c r="CC8" s="356"/>
      <c r="CD8" s="133">
        <f>IF($J$8="","",$J$8)</f>
        <v>9</v>
      </c>
      <c r="CE8" s="28"/>
      <c r="CF8" s="81" t="s">
        <v>28</v>
      </c>
      <c r="CG8" s="107">
        <f>IF($M$8="","",$M$8)</f>
        <v>0.47570000000000001</v>
      </c>
      <c r="CH8" s="346" t="s">
        <v>29</v>
      </c>
      <c r="CI8" s="347"/>
      <c r="CJ8" s="213">
        <f>IF($P$8="","",$P$8)</f>
        <v>80.491906663863773</v>
      </c>
      <c r="CK8" s="215"/>
      <c r="CL8" s="28"/>
      <c r="CM8" s="427" t="str">
        <f>IF($S$8="","",$S$8)</f>
        <v/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3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3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3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3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3">
      <c r="B10" s="76" t="s">
        <v>63</v>
      </c>
      <c r="C10" s="216">
        <v>38000</v>
      </c>
      <c r="D10" s="216"/>
      <c r="E10" s="217"/>
      <c r="F10" s="417"/>
      <c r="G10" s="418"/>
      <c r="H10" s="355" t="s">
        <v>49</v>
      </c>
      <c r="I10" s="356"/>
      <c r="J10" s="132">
        <v>9</v>
      </c>
      <c r="K10" s="161" t="s">
        <v>85</v>
      </c>
      <c r="L10" s="182" t="s">
        <v>41</v>
      </c>
      <c r="M10" s="183"/>
      <c r="N10" s="204" t="s">
        <v>77</v>
      </c>
      <c r="O10" s="205"/>
      <c r="P10" s="205"/>
      <c r="Q10" s="206"/>
      <c r="R10" s="28"/>
      <c r="S10" s="334"/>
      <c r="T10" s="335"/>
      <c r="U10" s="335"/>
      <c r="V10" s="335"/>
      <c r="W10" s="335"/>
      <c r="X10" s="336"/>
      <c r="Y10" s="5"/>
      <c r="Z10" s="76" t="s">
        <v>63</v>
      </c>
      <c r="AA10" s="357">
        <f>IF($C$10="","",$C$10)</f>
        <v>38000</v>
      </c>
      <c r="AB10" s="357"/>
      <c r="AC10" s="358"/>
      <c r="AD10" s="436" t="str">
        <f>IF($F$10="","",$F$10)</f>
        <v/>
      </c>
      <c r="AE10" s="437"/>
      <c r="AF10" s="355" t="s">
        <v>49</v>
      </c>
      <c r="AG10" s="356"/>
      <c r="AH10" s="134">
        <f>IF($J$10="","",$J$10)</f>
        <v>9</v>
      </c>
      <c r="AI10" s="108" t="str">
        <f>IF($K$10="","",$K$10)</f>
        <v>DE</v>
      </c>
      <c r="AJ10" s="182" t="s">
        <v>41</v>
      </c>
      <c r="AK10" s="183"/>
      <c r="AL10" s="184" t="str">
        <f>IF($N$10="","",$N$10)</f>
        <v>A02032-0032</v>
      </c>
      <c r="AM10" s="185"/>
      <c r="AN10" s="185"/>
      <c r="AO10" s="186"/>
      <c r="AP10" s="28"/>
      <c r="AQ10" s="433"/>
      <c r="AR10" s="434"/>
      <c r="AS10" s="434"/>
      <c r="AT10" s="434"/>
      <c r="AU10" s="434"/>
      <c r="AV10" s="435"/>
      <c r="AW10" s="5"/>
      <c r="AX10" s="76" t="s">
        <v>63</v>
      </c>
      <c r="AY10" s="357">
        <f>IF($C$10="","",$C$10)</f>
        <v>38000</v>
      </c>
      <c r="AZ10" s="357"/>
      <c r="BA10" s="358"/>
      <c r="BB10" s="436" t="str">
        <f>IF($F$10="","",$F$10)</f>
        <v/>
      </c>
      <c r="BC10" s="437"/>
      <c r="BD10" s="355" t="s">
        <v>49</v>
      </c>
      <c r="BE10" s="356"/>
      <c r="BF10" s="134">
        <f>IF($J$10="","",$J$10)</f>
        <v>9</v>
      </c>
      <c r="BG10" s="108" t="str">
        <f>IF($K$10="","",$K$10)</f>
        <v>DE</v>
      </c>
      <c r="BH10" s="182" t="s">
        <v>41</v>
      </c>
      <c r="BI10" s="183"/>
      <c r="BJ10" s="184" t="str">
        <f>IF($N$10="","",$N$10)</f>
        <v>A02032-0032</v>
      </c>
      <c r="BK10" s="185"/>
      <c r="BL10" s="185"/>
      <c r="BM10" s="186"/>
      <c r="BN10" s="28"/>
      <c r="BO10" s="433"/>
      <c r="BP10" s="434"/>
      <c r="BQ10" s="434"/>
      <c r="BR10" s="434"/>
      <c r="BS10" s="434"/>
      <c r="BT10" s="435"/>
      <c r="BU10" s="5"/>
      <c r="BV10" s="76" t="s">
        <v>63</v>
      </c>
      <c r="BW10" s="357">
        <f>IF($C$10="","",$C$10)</f>
        <v>38000</v>
      </c>
      <c r="BX10" s="357"/>
      <c r="BY10" s="358"/>
      <c r="BZ10" s="436" t="str">
        <f>IF($F$10="","",$F$10)</f>
        <v/>
      </c>
      <c r="CA10" s="437"/>
      <c r="CB10" s="355" t="s">
        <v>49</v>
      </c>
      <c r="CC10" s="356"/>
      <c r="CD10" s="134">
        <f>IF($J$10="","",$J$10)</f>
        <v>9</v>
      </c>
      <c r="CE10" s="108" t="str">
        <f>IF($K$10="","",$K$10)</f>
        <v>DE</v>
      </c>
      <c r="CF10" s="182" t="s">
        <v>41</v>
      </c>
      <c r="CG10" s="183"/>
      <c r="CH10" s="184" t="str">
        <f>IF($N$10="","",$N$10)</f>
        <v>A02032-0032</v>
      </c>
      <c r="CI10" s="185"/>
      <c r="CJ10" s="185"/>
      <c r="CK10" s="186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5" t="s">
        <v>18</v>
      </c>
      <c r="W12" s="296"/>
      <c r="X12" s="296"/>
      <c r="Y12" s="297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5" t="s">
        <v>18</v>
      </c>
      <c r="AU12" s="296"/>
      <c r="AV12" s="296"/>
      <c r="AW12" s="297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5" t="s">
        <v>18</v>
      </c>
      <c r="BS12" s="296"/>
      <c r="BT12" s="296"/>
      <c r="BU12" s="297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5"/>
      <c r="W13" s="316"/>
      <c r="X13" s="316"/>
      <c r="Y13" s="317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5"/>
      <c r="AU13" s="316"/>
      <c r="AV13" s="316"/>
      <c r="AW13" s="317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5"/>
      <c r="BS13" s="316"/>
      <c r="BT13" s="316"/>
      <c r="BU13" s="317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5"/>
      <c r="CQ13" s="316"/>
      <c r="CR13" s="316"/>
      <c r="CS13" s="317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5">
        <v>0</v>
      </c>
      <c r="K14" s="65">
        <f>C$10</f>
        <v>38000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20" t="s">
        <v>52</v>
      </c>
      <c r="AA14" s="321"/>
      <c r="AB14" s="322"/>
      <c r="AC14" s="117">
        <f>E41</f>
        <v>107.69999999999996</v>
      </c>
      <c r="AD14" s="117">
        <f t="shared" ref="AD14:AI14" si="0">F41</f>
        <v>19.7</v>
      </c>
      <c r="AE14" s="118">
        <f t="shared" si="0"/>
        <v>38119</v>
      </c>
      <c r="AF14" s="119">
        <f>H41</f>
        <v>473.57556281013319</v>
      </c>
      <c r="AG14" s="117">
        <f t="shared" si="0"/>
        <v>119.49999999999993</v>
      </c>
      <c r="AH14" s="118">
        <f t="shared" si="0"/>
        <v>38119</v>
      </c>
      <c r="AI14" s="118">
        <f t="shared" si="0"/>
        <v>-119</v>
      </c>
      <c r="AJ14" s="120">
        <f>L41</f>
        <v>38772</v>
      </c>
      <c r="AK14" s="64"/>
      <c r="AL14" s="359"/>
      <c r="AM14" s="360"/>
      <c r="AN14" s="361"/>
      <c r="AO14" s="362"/>
      <c r="AP14" s="363"/>
      <c r="AQ14" s="123">
        <f>S41</f>
        <v>11.799999999999997</v>
      </c>
      <c r="AR14" s="63"/>
      <c r="AS14" s="120">
        <f>U41</f>
        <v>97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7">
        <f>AC41</f>
        <v>107.69999999999996</v>
      </c>
      <c r="BB14" s="117">
        <f t="shared" ref="BB14" si="1">AD41</f>
        <v>19.7</v>
      </c>
      <c r="BC14" s="118">
        <f t="shared" ref="BC14" si="2">AE41</f>
        <v>38119</v>
      </c>
      <c r="BD14" s="119">
        <f>AF41</f>
        <v>473.57556281013319</v>
      </c>
      <c r="BE14" s="117">
        <f t="shared" ref="BE14" si="3">AG41</f>
        <v>119.49999999999993</v>
      </c>
      <c r="BF14" s="118">
        <f t="shared" ref="BF14" si="4">AH41</f>
        <v>38119</v>
      </c>
      <c r="BG14" s="118">
        <f t="shared" ref="BG14" si="5">AI41</f>
        <v>-119</v>
      </c>
      <c r="BH14" s="120">
        <f>AJ41</f>
        <v>38772</v>
      </c>
      <c r="BI14" s="64"/>
      <c r="BJ14" s="359"/>
      <c r="BK14" s="360"/>
      <c r="BL14" s="361"/>
      <c r="BM14" s="362"/>
      <c r="BN14" s="363"/>
      <c r="BO14" s="123">
        <f>AQ41</f>
        <v>11.799999999999997</v>
      </c>
      <c r="BP14" s="63"/>
      <c r="BQ14" s="120">
        <f>AS41</f>
        <v>97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7">
        <f>BA41</f>
        <v>107.69999999999996</v>
      </c>
      <c r="BZ14" s="117">
        <f t="shared" ref="BZ14" si="6">BB41</f>
        <v>19.7</v>
      </c>
      <c r="CA14" s="118">
        <f t="shared" ref="CA14" si="7">BC41</f>
        <v>38119</v>
      </c>
      <c r="CB14" s="119">
        <f>BD41</f>
        <v>473.57556281013319</v>
      </c>
      <c r="CC14" s="117">
        <f t="shared" ref="CC14" si="8">BE41</f>
        <v>119.49999999999993</v>
      </c>
      <c r="CD14" s="118">
        <f t="shared" ref="CD14" si="9">BF41</f>
        <v>38119</v>
      </c>
      <c r="CE14" s="118">
        <f t="shared" ref="CE14" si="10">BG41</f>
        <v>-119</v>
      </c>
      <c r="CF14" s="120">
        <f>BH41</f>
        <v>38772</v>
      </c>
      <c r="CG14" s="64"/>
      <c r="CH14" s="359"/>
      <c r="CI14" s="360"/>
      <c r="CJ14" s="361"/>
      <c r="CK14" s="362"/>
      <c r="CL14" s="363"/>
      <c r="CM14" s="123">
        <f>BO41</f>
        <v>11.799999999999997</v>
      </c>
      <c r="CN14" s="63"/>
      <c r="CO14" s="120">
        <f>BQ41</f>
        <v>97</v>
      </c>
      <c r="CP14" s="364" t="s">
        <v>45</v>
      </c>
      <c r="CQ14" s="365"/>
      <c r="CR14" s="365"/>
      <c r="CS14" s="366"/>
    </row>
    <row r="15" spans="2:97" ht="15" customHeight="1" x14ac:dyDescent="0.25">
      <c r="B15" s="135">
        <v>42207</v>
      </c>
      <c r="C15" s="160" t="s">
        <v>80</v>
      </c>
      <c r="D15" s="136">
        <v>28073</v>
      </c>
      <c r="E15" s="136">
        <v>0</v>
      </c>
      <c r="F15" s="139">
        <v>7.6</v>
      </c>
      <c r="G15" s="140">
        <v>0</v>
      </c>
      <c r="H15" s="97">
        <f>IF(G15="","",(IF($P$8=0,"",(G15/$M$6)/$P$8)))</f>
        <v>0</v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38000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/>
      <c r="Q15" s="164"/>
      <c r="R15" s="165"/>
      <c r="S15" s="142">
        <v>0</v>
      </c>
      <c r="T15" s="144">
        <v>0</v>
      </c>
      <c r="U15" s="144">
        <v>0</v>
      </c>
      <c r="V15" s="166"/>
      <c r="W15" s="167"/>
      <c r="X15" s="167"/>
      <c r="Y15" s="168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38119</v>
      </c>
      <c r="AI15" s="99">
        <f>C$10-AH15</f>
        <v>-119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7"/>
      <c r="AO15" s="368"/>
      <c r="AP15" s="369"/>
      <c r="AQ15" s="70"/>
      <c r="AR15" s="69"/>
      <c r="AS15" s="69"/>
      <c r="AT15" s="370"/>
      <c r="AU15" s="371"/>
      <c r="AV15" s="371"/>
      <c r="AW15" s="372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38119</v>
      </c>
      <c r="BG15" s="99">
        <f>$C$10-BF15</f>
        <v>-119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7"/>
      <c r="BM15" s="368"/>
      <c r="BN15" s="369"/>
      <c r="BO15" s="80"/>
      <c r="BP15" s="69"/>
      <c r="BQ15" s="69"/>
      <c r="BR15" s="370"/>
      <c r="BS15" s="371"/>
      <c r="BT15" s="371"/>
      <c r="BU15" s="372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38119</v>
      </c>
      <c r="CE15" s="99">
        <f>$C$10-CD15</f>
        <v>-119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7"/>
      <c r="CK15" s="368"/>
      <c r="CL15" s="369"/>
      <c r="CM15" s="80"/>
      <c r="CN15" s="69"/>
      <c r="CO15" s="69"/>
      <c r="CP15" s="370"/>
      <c r="CQ15" s="371"/>
      <c r="CR15" s="371"/>
      <c r="CS15" s="372"/>
    </row>
    <row r="16" spans="2:97" ht="15" customHeight="1" x14ac:dyDescent="0.25">
      <c r="B16" s="135">
        <v>42208</v>
      </c>
      <c r="C16" s="160" t="s">
        <v>81</v>
      </c>
      <c r="D16" s="136">
        <v>3504</v>
      </c>
      <c r="E16" s="136">
        <v>0</v>
      </c>
      <c r="F16" s="138">
        <v>3.5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38000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8" t="str">
        <f t="shared" ref="N16:N40" si="16">IF(L16=0,"",(M16/L16))</f>
        <v/>
      </c>
      <c r="O16" s="179"/>
      <c r="P16" s="163" t="s">
        <v>82</v>
      </c>
      <c r="Q16" s="164"/>
      <c r="R16" s="165"/>
      <c r="S16" s="142">
        <v>4.0999999999999996</v>
      </c>
      <c r="T16" s="144">
        <v>1</v>
      </c>
      <c r="U16" s="144">
        <v>0</v>
      </c>
      <c r="V16" s="166" t="s">
        <v>83</v>
      </c>
      <c r="W16" s="167"/>
      <c r="X16" s="167"/>
      <c r="Y16" s="168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38119</v>
      </c>
      <c r="AI16" s="99">
        <f t="shared" ref="AI16:AI40" si="19">C$10-AH16</f>
        <v>-119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8" t="str">
        <f t="shared" ref="AL16:AL40" si="22">IF(AJ16=0,"",(AK16/AJ16))</f>
        <v/>
      </c>
      <c r="AM16" s="179"/>
      <c r="AN16" s="367"/>
      <c r="AO16" s="368"/>
      <c r="AP16" s="369"/>
      <c r="AQ16" s="70"/>
      <c r="AR16" s="69"/>
      <c r="AS16" s="69"/>
      <c r="AT16" s="370"/>
      <c r="AU16" s="371"/>
      <c r="AV16" s="371"/>
      <c r="AW16" s="372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38119</v>
      </c>
      <c r="BG16" s="99">
        <f t="shared" ref="BG16:BG40" si="25">$C$10-BF16</f>
        <v>-119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7"/>
      <c r="BM16" s="368"/>
      <c r="BN16" s="369"/>
      <c r="BO16" s="80"/>
      <c r="BP16" s="69"/>
      <c r="BQ16" s="69"/>
      <c r="BR16" s="370"/>
      <c r="BS16" s="371"/>
      <c r="BT16" s="371"/>
      <c r="BU16" s="372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38119</v>
      </c>
      <c r="CE16" s="99">
        <f t="shared" ref="CE16:CE40" si="31">$C$10-CD16</f>
        <v>-119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7"/>
      <c r="CK16" s="368"/>
      <c r="CL16" s="369"/>
      <c r="CM16" s="80"/>
      <c r="CN16" s="69"/>
      <c r="CO16" s="69"/>
      <c r="CP16" s="370"/>
      <c r="CQ16" s="371"/>
      <c r="CR16" s="371"/>
      <c r="CS16" s="372"/>
    </row>
    <row r="17" spans="2:97" ht="15" customHeight="1" x14ac:dyDescent="0.25">
      <c r="B17" s="135">
        <v>42208</v>
      </c>
      <c r="C17" s="160" t="s">
        <v>80</v>
      </c>
      <c r="D17" s="136">
        <v>28073</v>
      </c>
      <c r="E17" s="136">
        <v>0</v>
      </c>
      <c r="F17" s="138">
        <v>6.6</v>
      </c>
      <c r="G17" s="140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38000</v>
      </c>
      <c r="L17" s="100">
        <f t="shared" si="14"/>
        <v>0</v>
      </c>
      <c r="M17" s="101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2">
        <v>1</v>
      </c>
      <c r="T17" s="144">
        <v>4</v>
      </c>
      <c r="U17" s="144">
        <v>60</v>
      </c>
      <c r="V17" s="169" t="s">
        <v>87</v>
      </c>
      <c r="W17" s="170"/>
      <c r="X17" s="170"/>
      <c r="Y17" s="171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38119</v>
      </c>
      <c r="AI17" s="99">
        <f t="shared" si="19"/>
        <v>-119</v>
      </c>
      <c r="AJ17" s="100">
        <f t="shared" si="20"/>
        <v>0</v>
      </c>
      <c r="AK17" s="101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38119</v>
      </c>
      <c r="BG17" s="99">
        <f t="shared" si="25"/>
        <v>-119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38119</v>
      </c>
      <c r="CE17" s="99">
        <f t="shared" si="31"/>
        <v>-119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5">
        <v>42209</v>
      </c>
      <c r="C18" s="160" t="s">
        <v>80</v>
      </c>
      <c r="D18" s="136">
        <v>28073</v>
      </c>
      <c r="E18" s="136">
        <v>2.1</v>
      </c>
      <c r="F18" s="138">
        <v>2</v>
      </c>
      <c r="G18" s="140">
        <v>450</v>
      </c>
      <c r="H18" s="97">
        <f t="shared" si="12"/>
        <v>5.5906241838600161</v>
      </c>
      <c r="I18" s="98">
        <f t="shared" si="13"/>
        <v>7.6</v>
      </c>
      <c r="J18" s="99">
        <f>SUM(G$14:G18)</f>
        <v>450</v>
      </c>
      <c r="K18" s="99">
        <f t="shared" si="11"/>
        <v>37550</v>
      </c>
      <c r="L18" s="100">
        <f t="shared" si="14"/>
        <v>755.99999999999989</v>
      </c>
      <c r="M18" s="101">
        <f t="shared" si="15"/>
        <v>450</v>
      </c>
      <c r="N18" s="178">
        <f t="shared" si="16"/>
        <v>0.59523809523809534</v>
      </c>
      <c r="O18" s="179"/>
      <c r="P18" s="163"/>
      <c r="Q18" s="164"/>
      <c r="R18" s="165"/>
      <c r="S18" s="142">
        <v>3.5</v>
      </c>
      <c r="T18" s="144">
        <v>4</v>
      </c>
      <c r="U18" s="144">
        <v>36</v>
      </c>
      <c r="V18" s="166" t="s">
        <v>86</v>
      </c>
      <c r="W18" s="167"/>
      <c r="X18" s="167"/>
      <c r="Y18" s="168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38119</v>
      </c>
      <c r="AI18" s="99">
        <f t="shared" si="19"/>
        <v>-119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38119</v>
      </c>
      <c r="BG18" s="99">
        <f t="shared" si="25"/>
        <v>-119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38119</v>
      </c>
      <c r="CE18" s="99">
        <f t="shared" si="31"/>
        <v>-119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5">
        <v>42210</v>
      </c>
      <c r="C19" s="162" t="s">
        <v>88</v>
      </c>
      <c r="D19" s="136">
        <v>27833</v>
      </c>
      <c r="E19" s="136">
        <v>7</v>
      </c>
      <c r="F19" s="138">
        <v>0</v>
      </c>
      <c r="G19" s="140">
        <v>2425</v>
      </c>
      <c r="H19" s="97">
        <f t="shared" si="12"/>
        <v>30.127252546356754</v>
      </c>
      <c r="I19" s="98">
        <f t="shared" si="13"/>
        <v>7</v>
      </c>
      <c r="J19" s="99">
        <f>SUM(G$14:G19)</f>
        <v>2875</v>
      </c>
      <c r="K19" s="99">
        <f t="shared" si="11"/>
        <v>35125</v>
      </c>
      <c r="L19" s="100">
        <f t="shared" si="14"/>
        <v>2520</v>
      </c>
      <c r="M19" s="101">
        <f t="shared" si="15"/>
        <v>2425</v>
      </c>
      <c r="N19" s="178">
        <f t="shared" si="16"/>
        <v>0.96230158730158732</v>
      </c>
      <c r="O19" s="179"/>
      <c r="P19" s="163" t="s">
        <v>89</v>
      </c>
      <c r="Q19" s="164"/>
      <c r="R19" s="165"/>
      <c r="S19" s="142">
        <v>0</v>
      </c>
      <c r="T19" s="144">
        <v>0</v>
      </c>
      <c r="U19" s="144">
        <v>0</v>
      </c>
      <c r="V19" s="166"/>
      <c r="W19" s="167"/>
      <c r="X19" s="167"/>
      <c r="Y19" s="168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38119</v>
      </c>
      <c r="AI19" s="99">
        <f t="shared" si="19"/>
        <v>-119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38119</v>
      </c>
      <c r="BG19" s="99">
        <f t="shared" si="25"/>
        <v>-119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38119</v>
      </c>
      <c r="CE19" s="99">
        <f t="shared" si="31"/>
        <v>-119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5">
        <v>42212</v>
      </c>
      <c r="C20" s="162" t="s">
        <v>81</v>
      </c>
      <c r="D20" s="136">
        <v>3504</v>
      </c>
      <c r="E20" s="136">
        <v>6.6</v>
      </c>
      <c r="F20" s="138">
        <v>0</v>
      </c>
      <c r="G20" s="140">
        <v>2020</v>
      </c>
      <c r="H20" s="97">
        <f t="shared" si="12"/>
        <v>25.095690780882737</v>
      </c>
      <c r="I20" s="98">
        <f t="shared" si="13"/>
        <v>7.6</v>
      </c>
      <c r="J20" s="99">
        <f>SUM(G$14:G20)</f>
        <v>4895</v>
      </c>
      <c r="K20" s="99">
        <f t="shared" si="11"/>
        <v>33105</v>
      </c>
      <c r="L20" s="100">
        <f t="shared" si="14"/>
        <v>2376</v>
      </c>
      <c r="M20" s="101">
        <f t="shared" si="15"/>
        <v>2020</v>
      </c>
      <c r="N20" s="178">
        <f t="shared" si="16"/>
        <v>0.85016835016835013</v>
      </c>
      <c r="O20" s="179"/>
      <c r="P20" s="163" t="s">
        <v>89</v>
      </c>
      <c r="Q20" s="164"/>
      <c r="R20" s="165"/>
      <c r="S20" s="142">
        <v>1</v>
      </c>
      <c r="T20" s="144">
        <v>4</v>
      </c>
      <c r="U20" s="144">
        <v>0</v>
      </c>
      <c r="V20" s="166" t="s">
        <v>90</v>
      </c>
      <c r="W20" s="167"/>
      <c r="X20" s="167"/>
      <c r="Y20" s="168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38119</v>
      </c>
      <c r="AI20" s="99">
        <f t="shared" si="19"/>
        <v>-119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38119</v>
      </c>
      <c r="BG20" s="99">
        <f t="shared" si="25"/>
        <v>-119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38119</v>
      </c>
      <c r="CE20" s="99">
        <f t="shared" si="31"/>
        <v>-119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5">
        <v>42212</v>
      </c>
      <c r="C21" s="162" t="s">
        <v>91</v>
      </c>
      <c r="D21" s="136">
        <v>3529</v>
      </c>
      <c r="E21" s="136">
        <v>7</v>
      </c>
      <c r="F21" s="136">
        <v>0</v>
      </c>
      <c r="G21" s="140">
        <v>2390</v>
      </c>
      <c r="H21" s="97">
        <f t="shared" si="12"/>
        <v>29.692426220945418</v>
      </c>
      <c r="I21" s="98">
        <f t="shared" si="13"/>
        <v>7.6</v>
      </c>
      <c r="J21" s="99">
        <f>SUM(G$14:G21)</f>
        <v>7285</v>
      </c>
      <c r="K21" s="99">
        <f t="shared" si="11"/>
        <v>30715</v>
      </c>
      <c r="L21" s="100">
        <f t="shared" si="14"/>
        <v>2520</v>
      </c>
      <c r="M21" s="101">
        <f t="shared" si="15"/>
        <v>2390</v>
      </c>
      <c r="N21" s="178">
        <f t="shared" si="16"/>
        <v>0.94841269841269837</v>
      </c>
      <c r="O21" s="179"/>
      <c r="P21" s="163"/>
      <c r="Q21" s="164"/>
      <c r="R21" s="165"/>
      <c r="S21" s="142">
        <v>0.6</v>
      </c>
      <c r="T21" s="144">
        <v>1</v>
      </c>
      <c r="U21" s="144">
        <v>0</v>
      </c>
      <c r="V21" s="166" t="s">
        <v>92</v>
      </c>
      <c r="W21" s="167"/>
      <c r="X21" s="167"/>
      <c r="Y21" s="168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38119</v>
      </c>
      <c r="AI21" s="99">
        <f t="shared" si="19"/>
        <v>-119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38119</v>
      </c>
      <c r="BG21" s="99">
        <f t="shared" si="25"/>
        <v>-119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38119</v>
      </c>
      <c r="CE21" s="99">
        <f t="shared" si="31"/>
        <v>-119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5">
        <v>42212</v>
      </c>
      <c r="C22" s="162" t="s">
        <v>80</v>
      </c>
      <c r="D22" s="136">
        <v>28073</v>
      </c>
      <c r="E22" s="136">
        <v>7.6</v>
      </c>
      <c r="F22" s="136">
        <v>0</v>
      </c>
      <c r="G22" s="140">
        <v>2985</v>
      </c>
      <c r="H22" s="97">
        <f t="shared" si="12"/>
        <v>37.084473752938109</v>
      </c>
      <c r="I22" s="98">
        <f t="shared" si="13"/>
        <v>7.6</v>
      </c>
      <c r="J22" s="99">
        <f>SUM(G$14:G22)</f>
        <v>10270</v>
      </c>
      <c r="K22" s="99">
        <f t="shared" si="11"/>
        <v>27730</v>
      </c>
      <c r="L22" s="100">
        <f t="shared" si="14"/>
        <v>2736</v>
      </c>
      <c r="M22" s="101">
        <f t="shared" si="15"/>
        <v>2985</v>
      </c>
      <c r="N22" s="178">
        <f t="shared" si="16"/>
        <v>1.0910087719298245</v>
      </c>
      <c r="O22" s="179"/>
      <c r="P22" s="163"/>
      <c r="Q22" s="164"/>
      <c r="R22" s="165"/>
      <c r="S22" s="142">
        <v>0</v>
      </c>
      <c r="T22" s="144">
        <v>0</v>
      </c>
      <c r="U22" s="144">
        <v>0</v>
      </c>
      <c r="V22" s="166"/>
      <c r="W22" s="167"/>
      <c r="X22" s="167"/>
      <c r="Y22" s="168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38119</v>
      </c>
      <c r="AI22" s="99">
        <f t="shared" si="19"/>
        <v>-119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38119</v>
      </c>
      <c r="BG22" s="99">
        <f t="shared" si="25"/>
        <v>-119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38119</v>
      </c>
      <c r="CE22" s="99">
        <f t="shared" si="31"/>
        <v>-119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5">
        <v>42213</v>
      </c>
      <c r="C23" s="162" t="s">
        <v>81</v>
      </c>
      <c r="D23" s="136">
        <v>3504</v>
      </c>
      <c r="E23" s="136">
        <v>7.1</v>
      </c>
      <c r="F23" s="136">
        <v>0</v>
      </c>
      <c r="G23" s="140">
        <v>2695</v>
      </c>
      <c r="H23" s="97">
        <f t="shared" si="12"/>
        <v>33.481627056672764</v>
      </c>
      <c r="I23" s="98">
        <f t="shared" si="13"/>
        <v>7.6</v>
      </c>
      <c r="J23" s="99">
        <f>SUM(G$14:G23)</f>
        <v>12965</v>
      </c>
      <c r="K23" s="99">
        <f t="shared" si="11"/>
        <v>25035</v>
      </c>
      <c r="L23" s="100">
        <f t="shared" si="14"/>
        <v>2556</v>
      </c>
      <c r="M23" s="101">
        <f t="shared" si="15"/>
        <v>2695</v>
      </c>
      <c r="N23" s="178">
        <f t="shared" si="16"/>
        <v>1.0543818466353678</v>
      </c>
      <c r="O23" s="179"/>
      <c r="P23" s="163" t="s">
        <v>89</v>
      </c>
      <c r="Q23" s="164"/>
      <c r="R23" s="165"/>
      <c r="S23" s="142">
        <v>0.5</v>
      </c>
      <c r="T23" s="144">
        <v>4</v>
      </c>
      <c r="U23" s="144">
        <v>0</v>
      </c>
      <c r="V23" s="166" t="s">
        <v>93</v>
      </c>
      <c r="W23" s="167"/>
      <c r="X23" s="167"/>
      <c r="Y23" s="168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38119</v>
      </c>
      <c r="AI23" s="99">
        <f t="shared" si="19"/>
        <v>-119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38119</v>
      </c>
      <c r="BG23" s="99">
        <f t="shared" si="25"/>
        <v>-119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38119</v>
      </c>
      <c r="CE23" s="99">
        <f t="shared" si="31"/>
        <v>-119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5">
        <v>42214</v>
      </c>
      <c r="C24" s="162" t="s">
        <v>80</v>
      </c>
      <c r="D24" s="136">
        <v>28073</v>
      </c>
      <c r="E24" s="136">
        <v>7.6</v>
      </c>
      <c r="F24" s="136">
        <v>0</v>
      </c>
      <c r="G24" s="141">
        <v>2929</v>
      </c>
      <c r="H24" s="97">
        <f t="shared" si="12"/>
        <v>36.38875163227997</v>
      </c>
      <c r="I24" s="98">
        <f t="shared" si="13"/>
        <v>7.6</v>
      </c>
      <c r="J24" s="99">
        <f>SUM(G$14:G24)</f>
        <v>15894</v>
      </c>
      <c r="K24" s="99">
        <f t="shared" si="11"/>
        <v>22106</v>
      </c>
      <c r="L24" s="100">
        <f t="shared" si="14"/>
        <v>2736</v>
      </c>
      <c r="M24" s="101">
        <f t="shared" si="15"/>
        <v>2929</v>
      </c>
      <c r="N24" s="178">
        <f t="shared" si="16"/>
        <v>1.0705409356725146</v>
      </c>
      <c r="O24" s="179"/>
      <c r="P24" s="163" t="s">
        <v>98</v>
      </c>
      <c r="Q24" s="164"/>
      <c r="R24" s="165"/>
      <c r="S24" s="142">
        <v>0</v>
      </c>
      <c r="T24" s="144">
        <v>0</v>
      </c>
      <c r="U24" s="144">
        <v>0</v>
      </c>
      <c r="V24" s="166"/>
      <c r="W24" s="167"/>
      <c r="X24" s="167"/>
      <c r="Y24" s="168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38119</v>
      </c>
      <c r="AI24" s="99">
        <f t="shared" si="19"/>
        <v>-119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38119</v>
      </c>
      <c r="BG24" s="99">
        <f t="shared" si="25"/>
        <v>-119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38119</v>
      </c>
      <c r="CE24" s="99">
        <f t="shared" si="31"/>
        <v>-119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5">
        <v>42215</v>
      </c>
      <c r="C25" s="162" t="s">
        <v>81</v>
      </c>
      <c r="D25" s="136">
        <v>3504</v>
      </c>
      <c r="E25" s="136">
        <v>7.6</v>
      </c>
      <c r="F25" s="136">
        <v>0</v>
      </c>
      <c r="G25" s="140">
        <v>2760</v>
      </c>
      <c r="H25" s="97">
        <f t="shared" si="12"/>
        <v>34.289161661008102</v>
      </c>
      <c r="I25" s="98">
        <f t="shared" si="13"/>
        <v>7.6</v>
      </c>
      <c r="J25" s="99">
        <f>SUM(G$14:G25)</f>
        <v>18654</v>
      </c>
      <c r="K25" s="99">
        <f t="shared" si="11"/>
        <v>19346</v>
      </c>
      <c r="L25" s="100">
        <f t="shared" si="14"/>
        <v>2736</v>
      </c>
      <c r="M25" s="101">
        <f t="shared" si="15"/>
        <v>2760</v>
      </c>
      <c r="N25" s="178">
        <f t="shared" si="16"/>
        <v>1.0087719298245614</v>
      </c>
      <c r="O25" s="179"/>
      <c r="P25" s="163" t="s">
        <v>98</v>
      </c>
      <c r="Q25" s="164"/>
      <c r="R25" s="165"/>
      <c r="S25" s="142">
        <v>0</v>
      </c>
      <c r="T25" s="144">
        <v>0</v>
      </c>
      <c r="U25" s="144">
        <v>0</v>
      </c>
      <c r="V25" s="166"/>
      <c r="W25" s="167"/>
      <c r="X25" s="167"/>
      <c r="Y25" s="168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38119</v>
      </c>
      <c r="AI25" s="99">
        <f t="shared" si="19"/>
        <v>-119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38119</v>
      </c>
      <c r="BG25" s="99">
        <f t="shared" si="25"/>
        <v>-119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38119</v>
      </c>
      <c r="CE25" s="99">
        <f t="shared" si="31"/>
        <v>-119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5">
        <v>42215</v>
      </c>
      <c r="C26" s="162" t="s">
        <v>99</v>
      </c>
      <c r="D26" s="136">
        <v>28030</v>
      </c>
      <c r="E26" s="136">
        <v>7.6</v>
      </c>
      <c r="F26" s="136">
        <v>0</v>
      </c>
      <c r="G26" s="140">
        <v>1825</v>
      </c>
      <c r="H26" s="97">
        <f t="shared" si="12"/>
        <v>22.673086967876731</v>
      </c>
      <c r="I26" s="98">
        <f t="shared" si="13"/>
        <v>7.6</v>
      </c>
      <c r="J26" s="99">
        <f>SUM(G$14:G26)</f>
        <v>20479</v>
      </c>
      <c r="K26" s="99">
        <f t="shared" si="11"/>
        <v>17521</v>
      </c>
      <c r="L26" s="100">
        <f t="shared" si="14"/>
        <v>2736</v>
      </c>
      <c r="M26" s="101">
        <f t="shared" si="15"/>
        <v>1825</v>
      </c>
      <c r="N26" s="178">
        <f t="shared" si="16"/>
        <v>0.66703216374269003</v>
      </c>
      <c r="O26" s="179"/>
      <c r="P26" s="163"/>
      <c r="Q26" s="164"/>
      <c r="R26" s="165"/>
      <c r="S26" s="142">
        <v>0</v>
      </c>
      <c r="T26" s="144">
        <v>0</v>
      </c>
      <c r="U26" s="144">
        <v>0</v>
      </c>
      <c r="V26" s="166" t="s">
        <v>100</v>
      </c>
      <c r="W26" s="167"/>
      <c r="X26" s="167"/>
      <c r="Y26" s="168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38119</v>
      </c>
      <c r="AI26" s="99">
        <f t="shared" si="19"/>
        <v>-119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38119</v>
      </c>
      <c r="BG26" s="99">
        <f t="shared" si="25"/>
        <v>-119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38119</v>
      </c>
      <c r="CE26" s="99">
        <f t="shared" si="31"/>
        <v>-119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5">
        <v>42215</v>
      </c>
      <c r="C27" s="162" t="s">
        <v>80</v>
      </c>
      <c r="D27" s="136">
        <v>28073</v>
      </c>
      <c r="E27" s="136">
        <v>7</v>
      </c>
      <c r="F27" s="136">
        <v>0</v>
      </c>
      <c r="G27" s="140">
        <v>2660</v>
      </c>
      <c r="H27" s="97">
        <f t="shared" si="12"/>
        <v>33.046800731261428</v>
      </c>
      <c r="I27" s="98">
        <f t="shared" si="13"/>
        <v>7.6</v>
      </c>
      <c r="J27" s="99">
        <f>SUM(G$14:G27)</f>
        <v>23139</v>
      </c>
      <c r="K27" s="99">
        <f t="shared" si="11"/>
        <v>14861</v>
      </c>
      <c r="L27" s="100">
        <f t="shared" si="14"/>
        <v>2520</v>
      </c>
      <c r="M27" s="101">
        <f t="shared" si="15"/>
        <v>2660</v>
      </c>
      <c r="N27" s="178">
        <f t="shared" si="16"/>
        <v>1.0555555555555556</v>
      </c>
      <c r="O27" s="179"/>
      <c r="P27" s="163" t="s">
        <v>101</v>
      </c>
      <c r="Q27" s="164"/>
      <c r="R27" s="165"/>
      <c r="S27" s="142">
        <v>0.6</v>
      </c>
      <c r="T27" s="144">
        <v>4</v>
      </c>
      <c r="U27" s="144">
        <v>0</v>
      </c>
      <c r="V27" s="166" t="s">
        <v>102</v>
      </c>
      <c r="W27" s="167"/>
      <c r="X27" s="167"/>
      <c r="Y27" s="168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38119</v>
      </c>
      <c r="AI27" s="99">
        <f t="shared" si="19"/>
        <v>-119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38119</v>
      </c>
      <c r="BG27" s="99">
        <f t="shared" si="25"/>
        <v>-119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38119</v>
      </c>
      <c r="CE27" s="99">
        <f t="shared" si="31"/>
        <v>-119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5">
        <v>42216</v>
      </c>
      <c r="C28" s="162" t="s">
        <v>99</v>
      </c>
      <c r="D28" s="136">
        <v>28030</v>
      </c>
      <c r="E28" s="136">
        <v>7.6</v>
      </c>
      <c r="F28" s="136">
        <v>0</v>
      </c>
      <c r="G28" s="140">
        <v>3090</v>
      </c>
      <c r="H28" s="97">
        <f t="shared" si="12"/>
        <v>38.388952729172111</v>
      </c>
      <c r="I28" s="98">
        <f t="shared" si="13"/>
        <v>7.6</v>
      </c>
      <c r="J28" s="99">
        <f>SUM(G$14:G28)</f>
        <v>26229</v>
      </c>
      <c r="K28" s="99">
        <f t="shared" si="11"/>
        <v>11771</v>
      </c>
      <c r="L28" s="100">
        <f t="shared" si="14"/>
        <v>2736</v>
      </c>
      <c r="M28" s="101">
        <f t="shared" si="15"/>
        <v>3090</v>
      </c>
      <c r="N28" s="178">
        <f t="shared" si="16"/>
        <v>1.1293859649122806</v>
      </c>
      <c r="O28" s="179"/>
      <c r="P28" s="163" t="s">
        <v>103</v>
      </c>
      <c r="Q28" s="164"/>
      <c r="R28" s="165"/>
      <c r="S28" s="142">
        <v>0</v>
      </c>
      <c r="T28" s="144">
        <v>0</v>
      </c>
      <c r="U28" s="144">
        <v>0</v>
      </c>
      <c r="V28" s="166"/>
      <c r="W28" s="167"/>
      <c r="X28" s="167"/>
      <c r="Y28" s="168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38119</v>
      </c>
      <c r="AI28" s="99">
        <f t="shared" si="19"/>
        <v>-119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38119</v>
      </c>
      <c r="BG28" s="99">
        <f t="shared" si="25"/>
        <v>-119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38119</v>
      </c>
      <c r="CE28" s="99">
        <f t="shared" si="31"/>
        <v>-119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5">
        <v>42216</v>
      </c>
      <c r="C29" s="162" t="s">
        <v>80</v>
      </c>
      <c r="D29" s="136">
        <v>28073</v>
      </c>
      <c r="E29" s="136">
        <v>7.6</v>
      </c>
      <c r="F29" s="136">
        <v>0</v>
      </c>
      <c r="G29" s="140">
        <v>2930</v>
      </c>
      <c r="H29" s="97">
        <f t="shared" si="12"/>
        <v>36.401175241577441</v>
      </c>
      <c r="I29" s="98">
        <f t="shared" si="13"/>
        <v>7.6</v>
      </c>
      <c r="J29" s="99">
        <f>SUM(G$14:G29)</f>
        <v>29159</v>
      </c>
      <c r="K29" s="99">
        <f t="shared" si="11"/>
        <v>8841</v>
      </c>
      <c r="L29" s="100">
        <f t="shared" si="14"/>
        <v>2736</v>
      </c>
      <c r="M29" s="101">
        <f t="shared" si="15"/>
        <v>2930</v>
      </c>
      <c r="N29" s="178">
        <f t="shared" si="16"/>
        <v>1.070906432748538</v>
      </c>
      <c r="O29" s="179"/>
      <c r="P29" s="163" t="s">
        <v>104</v>
      </c>
      <c r="Q29" s="164"/>
      <c r="R29" s="165"/>
      <c r="S29" s="142">
        <v>0</v>
      </c>
      <c r="T29" s="144">
        <v>0</v>
      </c>
      <c r="U29" s="144">
        <v>0</v>
      </c>
      <c r="V29" s="166"/>
      <c r="W29" s="167"/>
      <c r="X29" s="167"/>
      <c r="Y29" s="168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38119</v>
      </c>
      <c r="AI29" s="99">
        <f t="shared" si="19"/>
        <v>-119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38119</v>
      </c>
      <c r="BG29" s="99">
        <f t="shared" si="25"/>
        <v>-119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38119</v>
      </c>
      <c r="CE29" s="99">
        <f t="shared" si="31"/>
        <v>-119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5"/>
      <c r="C30" s="268" t="s">
        <v>105</v>
      </c>
      <c r="D30" s="269"/>
      <c r="E30" s="136">
        <f>SUM(E15:E29)</f>
        <v>82.399999999999991</v>
      </c>
      <c r="F30" s="136">
        <f>SUM(F15:F29)</f>
        <v>19.7</v>
      </c>
      <c r="G30" s="140">
        <f>SUM(G15:G29)</f>
        <v>29159</v>
      </c>
      <c r="H30" s="97">
        <f t="shared" si="12"/>
        <v>362.26002350483157</v>
      </c>
      <c r="I30" s="98">
        <f t="shared" si="13"/>
        <v>113.39999999999999</v>
      </c>
      <c r="J30" s="99">
        <f>SUM(G$14:G30)</f>
        <v>58318</v>
      </c>
      <c r="K30" s="99">
        <f t="shared" si="11"/>
        <v>-20318</v>
      </c>
      <c r="L30" s="100">
        <f t="shared" si="14"/>
        <v>29663.999999999996</v>
      </c>
      <c r="M30" s="101">
        <f t="shared" si="15"/>
        <v>29159</v>
      </c>
      <c r="N30" s="178">
        <f t="shared" si="16"/>
        <v>0.98297599784250278</v>
      </c>
      <c r="O30" s="179"/>
      <c r="P30" s="163"/>
      <c r="Q30" s="164"/>
      <c r="R30" s="165"/>
      <c r="S30" s="142">
        <f>SUM(S15:S29)</f>
        <v>11.299999999999999</v>
      </c>
      <c r="T30" s="144"/>
      <c r="U30" s="144"/>
      <c r="V30" s="166"/>
      <c r="W30" s="167"/>
      <c r="X30" s="167"/>
      <c r="Y30" s="168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38119</v>
      </c>
      <c r="AI30" s="99">
        <f t="shared" si="19"/>
        <v>-119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38119</v>
      </c>
      <c r="BG30" s="99">
        <f t="shared" si="25"/>
        <v>-119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38119</v>
      </c>
      <c r="CE30" s="99">
        <f t="shared" si="31"/>
        <v>-119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5"/>
      <c r="C31" s="268" t="s">
        <v>106</v>
      </c>
      <c r="D31" s="269"/>
      <c r="E31" s="136">
        <v>-82.4</v>
      </c>
      <c r="F31" s="136">
        <v>-19.7</v>
      </c>
      <c r="G31" s="140">
        <v>-29159</v>
      </c>
      <c r="H31" s="97">
        <f t="shared" si="12"/>
        <v>-362.26002350483157</v>
      </c>
      <c r="I31" s="98">
        <f t="shared" si="13"/>
        <v>-113.4</v>
      </c>
      <c r="J31" s="99">
        <f>SUM(G$14:G31)</f>
        <v>29159</v>
      </c>
      <c r="K31" s="99">
        <f t="shared" si="11"/>
        <v>8841</v>
      </c>
      <c r="L31" s="100">
        <f t="shared" si="14"/>
        <v>-29664.000000000004</v>
      </c>
      <c r="M31" s="101">
        <f t="shared" si="15"/>
        <v>-29159</v>
      </c>
      <c r="N31" s="178">
        <f t="shared" si="16"/>
        <v>0.98297599784250256</v>
      </c>
      <c r="O31" s="179"/>
      <c r="P31" s="163"/>
      <c r="Q31" s="164"/>
      <c r="R31" s="165"/>
      <c r="S31" s="142">
        <v>-11.3</v>
      </c>
      <c r="T31" s="144"/>
      <c r="U31" s="144"/>
      <c r="V31" s="166"/>
      <c r="W31" s="167"/>
      <c r="X31" s="167"/>
      <c r="Y31" s="168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38119</v>
      </c>
      <c r="AI31" s="99">
        <f t="shared" si="19"/>
        <v>-119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38119</v>
      </c>
      <c r="BG31" s="99">
        <f t="shared" si="25"/>
        <v>-119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38119</v>
      </c>
      <c r="CE31" s="99">
        <f t="shared" si="31"/>
        <v>-119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5">
        <v>42217</v>
      </c>
      <c r="C32" s="162" t="s">
        <v>81</v>
      </c>
      <c r="D32" s="136">
        <v>3504</v>
      </c>
      <c r="E32" s="136">
        <v>6.6</v>
      </c>
      <c r="F32" s="136">
        <v>0</v>
      </c>
      <c r="G32" s="140">
        <v>2300</v>
      </c>
      <c r="H32" s="97">
        <f t="shared" si="12"/>
        <v>28.574301384173417</v>
      </c>
      <c r="I32" s="98">
        <f t="shared" si="13"/>
        <v>6.6</v>
      </c>
      <c r="J32" s="99">
        <f>SUM(G$14:G32)</f>
        <v>31459</v>
      </c>
      <c r="K32" s="99">
        <f t="shared" si="11"/>
        <v>6541</v>
      </c>
      <c r="L32" s="100">
        <f t="shared" si="14"/>
        <v>2376</v>
      </c>
      <c r="M32" s="101">
        <f t="shared" si="15"/>
        <v>2300</v>
      </c>
      <c r="N32" s="178">
        <f t="shared" si="16"/>
        <v>0.96801346801346799</v>
      </c>
      <c r="O32" s="179"/>
      <c r="P32" s="163" t="s">
        <v>104</v>
      </c>
      <c r="Q32" s="164"/>
      <c r="R32" s="165"/>
      <c r="S32" s="142">
        <v>0</v>
      </c>
      <c r="T32" s="144">
        <v>0</v>
      </c>
      <c r="U32" s="144">
        <v>0</v>
      </c>
      <c r="V32" s="166"/>
      <c r="W32" s="167"/>
      <c r="X32" s="167"/>
      <c r="Y32" s="168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38119</v>
      </c>
      <c r="AI32" s="99">
        <f t="shared" si="19"/>
        <v>-119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38119</v>
      </c>
      <c r="BG32" s="99">
        <f t="shared" si="25"/>
        <v>-119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38119</v>
      </c>
      <c r="CE32" s="99">
        <f t="shared" si="31"/>
        <v>-119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5">
        <v>42219</v>
      </c>
      <c r="C33" s="162" t="s">
        <v>107</v>
      </c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31459</v>
      </c>
      <c r="K33" s="99">
        <f t="shared" si="11"/>
        <v>6541</v>
      </c>
      <c r="L33" s="100">
        <f t="shared" si="14"/>
        <v>0</v>
      </c>
      <c r="M33" s="101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2"/>
      <c r="T33" s="144"/>
      <c r="U33" s="144">
        <v>1</v>
      </c>
      <c r="V33" s="169" t="s">
        <v>108</v>
      </c>
      <c r="W33" s="170"/>
      <c r="X33" s="170"/>
      <c r="Y33" s="171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38119</v>
      </c>
      <c r="AI33" s="99">
        <f t="shared" si="19"/>
        <v>-119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38119</v>
      </c>
      <c r="BG33" s="99">
        <f t="shared" si="25"/>
        <v>-119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38119</v>
      </c>
      <c r="CE33" s="99">
        <f t="shared" si="31"/>
        <v>-119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5">
        <v>42219</v>
      </c>
      <c r="C34" s="162" t="s">
        <v>91</v>
      </c>
      <c r="D34" s="136">
        <v>3529</v>
      </c>
      <c r="E34" s="136">
        <v>7.1</v>
      </c>
      <c r="F34" s="136">
        <v>0</v>
      </c>
      <c r="G34" s="140">
        <v>2750</v>
      </c>
      <c r="H34" s="97">
        <f t="shared" si="12"/>
        <v>34.164925568033432</v>
      </c>
      <c r="I34" s="98">
        <f t="shared" si="13"/>
        <v>7.6</v>
      </c>
      <c r="J34" s="99">
        <f>SUM(G$14:G34)</f>
        <v>34209</v>
      </c>
      <c r="K34" s="99">
        <f t="shared" si="11"/>
        <v>3791</v>
      </c>
      <c r="L34" s="100">
        <f t="shared" si="14"/>
        <v>2556</v>
      </c>
      <c r="M34" s="101">
        <f t="shared" si="15"/>
        <v>2750</v>
      </c>
      <c r="N34" s="178">
        <f t="shared" si="16"/>
        <v>1.0758998435054774</v>
      </c>
      <c r="O34" s="179"/>
      <c r="P34" s="163"/>
      <c r="Q34" s="164"/>
      <c r="R34" s="165"/>
      <c r="S34" s="142">
        <v>0.5</v>
      </c>
      <c r="T34" s="144">
        <v>4</v>
      </c>
      <c r="U34" s="144">
        <v>0</v>
      </c>
      <c r="V34" s="166" t="s">
        <v>90</v>
      </c>
      <c r="W34" s="167"/>
      <c r="X34" s="167"/>
      <c r="Y34" s="168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38119</v>
      </c>
      <c r="AI34" s="99">
        <f t="shared" si="19"/>
        <v>-119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38119</v>
      </c>
      <c r="BG34" s="99">
        <f t="shared" si="25"/>
        <v>-119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38119</v>
      </c>
      <c r="CE34" s="99">
        <f t="shared" si="31"/>
        <v>-119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5">
        <v>42221</v>
      </c>
      <c r="C35" s="162" t="s">
        <v>80</v>
      </c>
      <c r="D35" s="136">
        <v>28073</v>
      </c>
      <c r="E35" s="136">
        <v>7.6</v>
      </c>
      <c r="F35" s="136">
        <v>0</v>
      </c>
      <c r="G35" s="140">
        <v>2660</v>
      </c>
      <c r="H35" s="97">
        <f t="shared" si="12"/>
        <v>33.046800731261428</v>
      </c>
      <c r="I35" s="98">
        <f t="shared" si="13"/>
        <v>7.6</v>
      </c>
      <c r="J35" s="99">
        <f>SUM(G$14:G35)</f>
        <v>36869</v>
      </c>
      <c r="K35" s="99">
        <f t="shared" si="11"/>
        <v>1131</v>
      </c>
      <c r="L35" s="100">
        <f t="shared" si="14"/>
        <v>2736</v>
      </c>
      <c r="M35" s="101">
        <f t="shared" si="15"/>
        <v>2660</v>
      </c>
      <c r="N35" s="178">
        <f t="shared" si="16"/>
        <v>0.97222222222222221</v>
      </c>
      <c r="O35" s="179"/>
      <c r="P35" s="163" t="s">
        <v>109</v>
      </c>
      <c r="Q35" s="164"/>
      <c r="R35" s="165"/>
      <c r="S35" s="142">
        <v>0</v>
      </c>
      <c r="T35" s="144">
        <v>0</v>
      </c>
      <c r="U35" s="144">
        <v>0</v>
      </c>
      <c r="V35" s="166"/>
      <c r="W35" s="167"/>
      <c r="X35" s="167"/>
      <c r="Y35" s="168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38119</v>
      </c>
      <c r="AI35" s="99">
        <f t="shared" si="19"/>
        <v>-119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38119</v>
      </c>
      <c r="BG35" s="99">
        <f t="shared" si="25"/>
        <v>-119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38119</v>
      </c>
      <c r="CE35" s="99">
        <f t="shared" si="31"/>
        <v>-119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5">
        <v>42223</v>
      </c>
      <c r="C36" s="162" t="s">
        <v>81</v>
      </c>
      <c r="D36" s="136">
        <v>3504</v>
      </c>
      <c r="E36" s="136">
        <v>4</v>
      </c>
      <c r="F36" s="136">
        <v>0</v>
      </c>
      <c r="G36" s="140">
        <v>1250</v>
      </c>
      <c r="H36" s="97">
        <f t="shared" si="12"/>
        <v>15.529511621833379</v>
      </c>
      <c r="I36" s="98">
        <f t="shared" si="13"/>
        <v>4</v>
      </c>
      <c r="J36" s="99">
        <f>SUM(G$14:G36)</f>
        <v>38119</v>
      </c>
      <c r="K36" s="99">
        <f t="shared" si="11"/>
        <v>-119</v>
      </c>
      <c r="L36" s="100">
        <f t="shared" si="14"/>
        <v>1440</v>
      </c>
      <c r="M36" s="101">
        <f t="shared" si="15"/>
        <v>1250</v>
      </c>
      <c r="N36" s="178">
        <f t="shared" si="16"/>
        <v>0.86805555555555558</v>
      </c>
      <c r="O36" s="179"/>
      <c r="P36" s="163" t="s">
        <v>109</v>
      </c>
      <c r="Q36" s="164"/>
      <c r="R36" s="165"/>
      <c r="S36" s="142">
        <v>0</v>
      </c>
      <c r="T36" s="144">
        <v>0</v>
      </c>
      <c r="U36" s="144">
        <v>0</v>
      </c>
      <c r="V36" s="169" t="s">
        <v>110</v>
      </c>
      <c r="W36" s="170"/>
      <c r="X36" s="170"/>
      <c r="Y36" s="171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38119</v>
      </c>
      <c r="AI36" s="99">
        <f t="shared" si="19"/>
        <v>-119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38119</v>
      </c>
      <c r="BG36" s="99">
        <f t="shared" si="25"/>
        <v>-119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38119</v>
      </c>
      <c r="CE36" s="99">
        <f t="shared" si="31"/>
        <v>-119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38119</v>
      </c>
      <c r="K37" s="99">
        <f t="shared" si="11"/>
        <v>-119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2"/>
      <c r="T37" s="144"/>
      <c r="U37" s="144"/>
      <c r="V37" s="166" t="s">
        <v>111</v>
      </c>
      <c r="W37" s="167"/>
      <c r="X37" s="167"/>
      <c r="Y37" s="168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38119</v>
      </c>
      <c r="AI37" s="99">
        <f t="shared" si="19"/>
        <v>-119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38119</v>
      </c>
      <c r="BG37" s="99">
        <f t="shared" si="25"/>
        <v>-119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38119</v>
      </c>
      <c r="CE37" s="99">
        <f t="shared" si="31"/>
        <v>-119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38119</v>
      </c>
      <c r="K38" s="99">
        <f t="shared" si="11"/>
        <v>-119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2"/>
      <c r="T38" s="144"/>
      <c r="U38" s="144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38119</v>
      </c>
      <c r="AI38" s="99">
        <f t="shared" si="19"/>
        <v>-119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38119</v>
      </c>
      <c r="BG38" s="99">
        <f t="shared" si="25"/>
        <v>-119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38119</v>
      </c>
      <c r="CE38" s="99">
        <f t="shared" si="31"/>
        <v>-119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38119</v>
      </c>
      <c r="K39" s="99">
        <f t="shared" si="11"/>
        <v>-119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38119</v>
      </c>
      <c r="AI39" s="99">
        <f t="shared" si="19"/>
        <v>-119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38119</v>
      </c>
      <c r="BG39" s="99">
        <f t="shared" si="25"/>
        <v>-119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38119</v>
      </c>
      <c r="CE39" s="99">
        <f t="shared" si="31"/>
        <v>-119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38119</v>
      </c>
      <c r="K40" s="99">
        <f t="shared" si="11"/>
        <v>-119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38119</v>
      </c>
      <c r="AI40" s="99">
        <f t="shared" si="19"/>
        <v>-119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38119</v>
      </c>
      <c r="BG40" s="99">
        <f t="shared" si="25"/>
        <v>-119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38119</v>
      </c>
      <c r="CE40" s="99">
        <f t="shared" si="31"/>
        <v>-119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3">
        <f>SUM(E15:E40)</f>
        <v>107.69999999999996</v>
      </c>
      <c r="F41" s="113">
        <f>SUM(F15:F40)</f>
        <v>19.7</v>
      </c>
      <c r="G41" s="114">
        <f>SUM(G15:G40)</f>
        <v>38119</v>
      </c>
      <c r="H41" s="115">
        <f>SUM(H15:H40)</f>
        <v>473.57556281013319</v>
      </c>
      <c r="I41" s="113">
        <f>IF(X4="",0,(SUM(I15:I40)-X4))</f>
        <v>119.49999999999993</v>
      </c>
      <c r="J41" s="114">
        <f>J40</f>
        <v>38119</v>
      </c>
      <c r="K41" s="114">
        <f>K40</f>
        <v>-119</v>
      </c>
      <c r="L41" s="113">
        <f>SUM(L15:L40)</f>
        <v>38772</v>
      </c>
      <c r="M41" s="110" t="s">
        <v>0</v>
      </c>
      <c r="N41" s="278" t="s">
        <v>0</v>
      </c>
      <c r="O41" s="279"/>
      <c r="P41" s="288"/>
      <c r="Q41" s="289"/>
      <c r="R41" s="289"/>
      <c r="S41" s="121">
        <f>SUM(S15:S40)</f>
        <v>11.799999999999997</v>
      </c>
      <c r="T41" s="110"/>
      <c r="U41" s="122">
        <f>SUM(U15:U40)</f>
        <v>97</v>
      </c>
      <c r="V41" s="283" t="s">
        <v>36</v>
      </c>
      <c r="W41" s="284"/>
      <c r="X41" s="284"/>
      <c r="Y41" s="285"/>
      <c r="Z41" s="66"/>
      <c r="AA41" s="67"/>
      <c r="AB41" s="68" t="s">
        <v>0</v>
      </c>
      <c r="AC41" s="113">
        <f>SUM(AC14:AC40)</f>
        <v>107.69999999999996</v>
      </c>
      <c r="AD41" s="113">
        <f>SUM(AD14:AD40)</f>
        <v>19.7</v>
      </c>
      <c r="AE41" s="114">
        <f>SUM(AE14:AE40)</f>
        <v>38119</v>
      </c>
      <c r="AF41" s="115">
        <f>SUM(AF14:AF40)</f>
        <v>473.57556281013319</v>
      </c>
      <c r="AG41" s="113">
        <f>SUM(AG14:AG40)</f>
        <v>119.49999999999993</v>
      </c>
      <c r="AH41" s="114">
        <f>AH40</f>
        <v>38119</v>
      </c>
      <c r="AI41" s="114">
        <f>AI40</f>
        <v>-119</v>
      </c>
      <c r="AJ41" s="113">
        <f>SUM(AJ14:AJ40)</f>
        <v>38772</v>
      </c>
      <c r="AK41" s="68" t="s">
        <v>0</v>
      </c>
      <c r="AL41" s="407" t="s">
        <v>0</v>
      </c>
      <c r="AM41" s="408"/>
      <c r="AN41" s="375"/>
      <c r="AO41" s="376"/>
      <c r="AP41" s="376"/>
      <c r="AQ41" s="113">
        <f>SUM(AQ14:AQ40)</f>
        <v>11.799999999999997</v>
      </c>
      <c r="AR41" s="68"/>
      <c r="AS41" s="124">
        <f>SUM(AS14:AS40)</f>
        <v>97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3">
        <f>SUM(BA14:BA40)</f>
        <v>107.69999999999996</v>
      </c>
      <c r="BB41" s="113">
        <f>SUM(BB14:BB40)</f>
        <v>19.7</v>
      </c>
      <c r="BC41" s="114">
        <f>SUM(BC14:BC40)</f>
        <v>38119</v>
      </c>
      <c r="BD41" s="115">
        <f>SUM(BD14:BD40)</f>
        <v>473.57556281013319</v>
      </c>
      <c r="BE41" s="113">
        <f>SUM(BE14:BE40)</f>
        <v>119.49999999999993</v>
      </c>
      <c r="BF41" s="114">
        <f>BF40</f>
        <v>38119</v>
      </c>
      <c r="BG41" s="114">
        <f>BG40</f>
        <v>-119</v>
      </c>
      <c r="BH41" s="113">
        <f>SUM(BH14:BH40)</f>
        <v>38772</v>
      </c>
      <c r="BI41" s="68" t="s">
        <v>0</v>
      </c>
      <c r="BJ41" s="407" t="s">
        <v>0</v>
      </c>
      <c r="BK41" s="408"/>
      <c r="BL41" s="375"/>
      <c r="BM41" s="376"/>
      <c r="BN41" s="376"/>
      <c r="BO41" s="113">
        <f>SUM(BO14:BO40)</f>
        <v>11.799999999999997</v>
      </c>
      <c r="BP41" s="113"/>
      <c r="BQ41" s="124">
        <f>SUM(BQ14:BQ40)</f>
        <v>97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3">
        <f>SUM(BY14:BY40)</f>
        <v>107.69999999999996</v>
      </c>
      <c r="BZ41" s="113">
        <f>SUM(BZ14:BZ40)</f>
        <v>19.7</v>
      </c>
      <c r="CA41" s="114">
        <f>SUM(CA14:CA40)</f>
        <v>38119</v>
      </c>
      <c r="CB41" s="115">
        <f>SUM(CB14:CB40)</f>
        <v>473.57556281013319</v>
      </c>
      <c r="CC41" s="113">
        <f>SUM(CC14:CC40)</f>
        <v>119.49999999999993</v>
      </c>
      <c r="CD41" s="114">
        <f>CD40</f>
        <v>38119</v>
      </c>
      <c r="CE41" s="114">
        <f>CE40</f>
        <v>-119</v>
      </c>
      <c r="CF41" s="113">
        <f>SUM(CF14:CF40)</f>
        <v>38772</v>
      </c>
      <c r="CG41" s="68" t="s">
        <v>0</v>
      </c>
      <c r="CH41" s="407" t="s">
        <v>0</v>
      </c>
      <c r="CI41" s="408"/>
      <c r="CJ41" s="375"/>
      <c r="CK41" s="376"/>
      <c r="CL41" s="376"/>
      <c r="CM41" s="113">
        <f>SUM(CM14:CM40)</f>
        <v>11.799999999999997</v>
      </c>
      <c r="CN41" s="113"/>
      <c r="CO41" s="124">
        <f>SUM(CO14:CO40)</f>
        <v>97</v>
      </c>
      <c r="CP41" s="377" t="s">
        <v>72</v>
      </c>
      <c r="CQ41" s="378"/>
      <c r="CR41" s="378"/>
      <c r="CS41" s="379"/>
    </row>
    <row r="42" spans="2:97" ht="24" customHeight="1" thickBot="1" x14ac:dyDescent="0.3">
      <c r="B42" s="255" t="s">
        <v>43</v>
      </c>
      <c r="C42" s="256"/>
      <c r="D42" s="257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5" t="s">
        <v>43</v>
      </c>
      <c r="AA42" s="256"/>
      <c r="AB42" s="257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5" t="s">
        <v>43</v>
      </c>
      <c r="AY42" s="256"/>
      <c r="AZ42" s="257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5" t="s">
        <v>43</v>
      </c>
      <c r="BW42" s="256"/>
      <c r="BX42" s="257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5">
      <c r="B43" s="409" t="s">
        <v>59</v>
      </c>
      <c r="C43" s="410"/>
      <c r="D43" s="89">
        <f>IF(CF41=0,"",CF41)</f>
        <v>38772</v>
      </c>
      <c r="E43" s="258" t="s">
        <v>58</v>
      </c>
      <c r="F43" s="258"/>
      <c r="G43" s="259"/>
      <c r="H43" s="78">
        <v>39331</v>
      </c>
      <c r="I43" s="79">
        <v>1</v>
      </c>
      <c r="J43" s="411" t="s">
        <v>32</v>
      </c>
      <c r="K43" s="412"/>
      <c r="L43" s="93">
        <f>CF43</f>
        <v>4.6999999999999993</v>
      </c>
      <c r="M43" s="286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89">
        <f>IF($D$43="","",$D$43)</f>
        <v>38772</v>
      </c>
      <c r="AC43" s="258" t="s">
        <v>58</v>
      </c>
      <c r="AD43" s="258"/>
      <c r="AE43" s="259"/>
      <c r="AF43" s="157">
        <f>IF($H$43="","",$H$43)</f>
        <v>39331</v>
      </c>
      <c r="AG43" s="79">
        <v>1</v>
      </c>
      <c r="AH43" s="411" t="s">
        <v>32</v>
      </c>
      <c r="AI43" s="412"/>
      <c r="AJ43" s="93">
        <f>CF43</f>
        <v>4.6999999999999993</v>
      </c>
      <c r="AK43" s="286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89">
        <f>IF($D$43="","",$D$43)</f>
        <v>38772</v>
      </c>
      <c r="BA43" s="258" t="s">
        <v>58</v>
      </c>
      <c r="BB43" s="258"/>
      <c r="BC43" s="259"/>
      <c r="BD43" s="157">
        <f>IF($H$43="","",$H$43)</f>
        <v>39331</v>
      </c>
      <c r="BE43" s="79">
        <v>1</v>
      </c>
      <c r="BF43" s="411" t="s">
        <v>32</v>
      </c>
      <c r="BG43" s="412"/>
      <c r="BH43" s="93">
        <f>CF43</f>
        <v>4.6999999999999993</v>
      </c>
      <c r="BI43" s="286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89">
        <f>IF($D$43="","",$D$43)</f>
        <v>38772</v>
      </c>
      <c r="BY43" s="258" t="s">
        <v>58</v>
      </c>
      <c r="BZ43" s="258"/>
      <c r="CA43" s="259"/>
      <c r="CB43" s="157">
        <f>IF($H$43="","",$H$43)</f>
        <v>39331</v>
      </c>
      <c r="CC43" s="79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4.6999999999999993</v>
      </c>
      <c r="CG43" s="286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3">
      <c r="B44" s="413" t="s">
        <v>44</v>
      </c>
      <c r="C44" s="414"/>
      <c r="D44" s="90">
        <f>IF(D43="","",(D45/D43))</f>
        <v>0.98315794903538634</v>
      </c>
      <c r="E44" s="405" t="s">
        <v>54</v>
      </c>
      <c r="F44" s="405"/>
      <c r="G44" s="406"/>
      <c r="H44" s="91">
        <f>IF(CO41=0,"",CO41)</f>
        <v>97</v>
      </c>
      <c r="I44" s="71">
        <v>2</v>
      </c>
      <c r="J44" s="373" t="s">
        <v>33</v>
      </c>
      <c r="K44" s="374"/>
      <c r="L44" s="94">
        <f>$CF$44</f>
        <v>0</v>
      </c>
      <c r="M44" s="287"/>
      <c r="N44" s="199"/>
      <c r="O44" s="198"/>
      <c r="P44" s="199"/>
      <c r="Q44" s="198"/>
      <c r="R44" s="199"/>
      <c r="S44" s="198"/>
      <c r="T44" s="291"/>
      <c r="U44" s="298"/>
      <c r="V44" s="305"/>
      <c r="W44" s="298"/>
      <c r="X44" s="299"/>
      <c r="Y44" s="300"/>
      <c r="Z44" s="413" t="s">
        <v>44</v>
      </c>
      <c r="AA44" s="414"/>
      <c r="AB44" s="90">
        <f>IF($D$44="","",$D$44)</f>
        <v>0.98315794903538634</v>
      </c>
      <c r="AC44" s="405" t="s">
        <v>54</v>
      </c>
      <c r="AD44" s="405"/>
      <c r="AE44" s="406"/>
      <c r="AF44" s="91">
        <f>IF($H$44="","",$H$44)</f>
        <v>97</v>
      </c>
      <c r="AG44" s="71">
        <v>2</v>
      </c>
      <c r="AH44" s="373" t="s">
        <v>33</v>
      </c>
      <c r="AI44" s="374"/>
      <c r="AJ44" s="94">
        <f>$CF$44</f>
        <v>0</v>
      </c>
      <c r="AK44" s="287"/>
      <c r="AL44" s="199"/>
      <c r="AM44" s="198"/>
      <c r="AN44" s="199"/>
      <c r="AO44" s="198"/>
      <c r="AP44" s="199"/>
      <c r="AQ44" s="198"/>
      <c r="AR44" s="291"/>
      <c r="AS44" s="298"/>
      <c r="AT44" s="305"/>
      <c r="AU44" s="298"/>
      <c r="AV44" s="299"/>
      <c r="AW44" s="300"/>
      <c r="AX44" s="413" t="s">
        <v>44</v>
      </c>
      <c r="AY44" s="414"/>
      <c r="AZ44" s="90">
        <f>IF($D$44="","",$D$44)</f>
        <v>0.98315794903538634</v>
      </c>
      <c r="BA44" s="405" t="s">
        <v>54</v>
      </c>
      <c r="BB44" s="405"/>
      <c r="BC44" s="406"/>
      <c r="BD44" s="91">
        <f>IF($H$44="","",$H$44)</f>
        <v>97</v>
      </c>
      <c r="BE44" s="71">
        <v>2</v>
      </c>
      <c r="BF44" s="373" t="s">
        <v>33</v>
      </c>
      <c r="BG44" s="374"/>
      <c r="BH44" s="94">
        <f>$CF$44</f>
        <v>0</v>
      </c>
      <c r="BI44" s="287"/>
      <c r="BJ44" s="199"/>
      <c r="BK44" s="198"/>
      <c r="BL44" s="199"/>
      <c r="BM44" s="198"/>
      <c r="BN44" s="199"/>
      <c r="BO44" s="198"/>
      <c r="BP44" s="291"/>
      <c r="BQ44" s="298"/>
      <c r="BR44" s="305"/>
      <c r="BS44" s="298"/>
      <c r="BT44" s="299"/>
      <c r="BU44" s="300"/>
      <c r="BV44" s="413" t="s">
        <v>44</v>
      </c>
      <c r="BW44" s="414"/>
      <c r="BX44" s="90">
        <f>IF($D$44="","",$D$44)</f>
        <v>0.98315794903538634</v>
      </c>
      <c r="BY44" s="405" t="s">
        <v>54</v>
      </c>
      <c r="BZ44" s="405"/>
      <c r="CA44" s="406"/>
      <c r="CB44" s="91">
        <f>IF($H$44="","",$H$44)</f>
        <v>97</v>
      </c>
      <c r="CC44" s="71">
        <v>2</v>
      </c>
      <c r="CD44" s="373" t="s">
        <v>33</v>
      </c>
      <c r="CE44" s="37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7"/>
      <c r="CH44" s="199"/>
      <c r="CI44" s="198"/>
      <c r="CJ44" s="199"/>
      <c r="CK44" s="198"/>
      <c r="CL44" s="199"/>
      <c r="CM44" s="198"/>
      <c r="CN44" s="291"/>
      <c r="CO44" s="298"/>
      <c r="CP44" s="305"/>
      <c r="CQ44" s="298"/>
      <c r="CR44" s="299"/>
      <c r="CS44" s="300"/>
    </row>
    <row r="45" spans="2:97" ht="20.25" customHeight="1" x14ac:dyDescent="0.25">
      <c r="B45" s="403" t="s">
        <v>60</v>
      </c>
      <c r="C45" s="404"/>
      <c r="D45" s="91">
        <f>IF(CA41=0,"",CA41)</f>
        <v>38119</v>
      </c>
      <c r="E45" s="405" t="s">
        <v>55</v>
      </c>
      <c r="F45" s="405"/>
      <c r="G45" s="406"/>
      <c r="H45" s="91">
        <v>0</v>
      </c>
      <c r="I45" s="71">
        <v>3</v>
      </c>
      <c r="J45" s="253" t="s">
        <v>34</v>
      </c>
      <c r="K45" s="254"/>
      <c r="L45" s="95">
        <f>$CF$45</f>
        <v>0</v>
      </c>
      <c r="M45" s="274">
        <v>42209</v>
      </c>
      <c r="N45" s="275"/>
      <c r="O45" s="263" t="s">
        <v>94</v>
      </c>
      <c r="P45" s="264"/>
      <c r="Q45" s="251" t="s">
        <v>95</v>
      </c>
      <c r="R45" s="252"/>
      <c r="S45" s="251" t="s">
        <v>96</v>
      </c>
      <c r="T45" s="252"/>
      <c r="U45" s="251" t="s">
        <v>97</v>
      </c>
      <c r="V45" s="252"/>
      <c r="W45" s="265"/>
      <c r="X45" s="266"/>
      <c r="Y45" s="267"/>
      <c r="Z45" s="403" t="s">
        <v>60</v>
      </c>
      <c r="AA45" s="404"/>
      <c r="AB45" s="91">
        <f>IF($D$45="","",$D$45)</f>
        <v>38119</v>
      </c>
      <c r="AC45" s="405" t="s">
        <v>55</v>
      </c>
      <c r="AD45" s="405"/>
      <c r="AE45" s="406"/>
      <c r="AF45" s="91">
        <f>IF($H$45="","",$H$45)</f>
        <v>0</v>
      </c>
      <c r="AG45" s="71">
        <v>3</v>
      </c>
      <c r="AH45" s="253" t="s">
        <v>34</v>
      </c>
      <c r="AI45" s="254"/>
      <c r="AJ45" s="95">
        <f>$CF$45</f>
        <v>0</v>
      </c>
      <c r="AK45" s="397">
        <f>IF($M$45="","",$M$45)</f>
        <v>42209</v>
      </c>
      <c r="AL45" s="398"/>
      <c r="AM45" s="383" t="str">
        <f>IF($O$45="","",$O$45)</f>
        <v>730pm</v>
      </c>
      <c r="AN45" s="384"/>
      <c r="AO45" s="383" t="str">
        <f>IF($Q$45="","",$Q$45)</f>
        <v>yes</v>
      </c>
      <c r="AP45" s="384"/>
      <c r="AQ45" s="383" t="str">
        <f>IF($S$45="","",$S$45)</f>
        <v>ok</v>
      </c>
      <c r="AR45" s="384"/>
      <c r="AS45" s="395" t="str">
        <f>IF($U$45="","",$U$45)</f>
        <v>WRB</v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1">
        <f>IF($D$45="","",$D$45)</f>
        <v>38119</v>
      </c>
      <c r="BA45" s="405" t="s">
        <v>55</v>
      </c>
      <c r="BB45" s="405"/>
      <c r="BC45" s="406"/>
      <c r="BD45" s="91">
        <f>IF($H$45="","",$H$45)</f>
        <v>0</v>
      </c>
      <c r="BE45" s="71">
        <v>3</v>
      </c>
      <c r="BF45" s="253" t="s">
        <v>34</v>
      </c>
      <c r="BG45" s="254"/>
      <c r="BH45" s="95">
        <f>$CF$45</f>
        <v>0</v>
      </c>
      <c r="BI45" s="397">
        <f>IF($M$45="","",$M$45)</f>
        <v>42209</v>
      </c>
      <c r="BJ45" s="398"/>
      <c r="BK45" s="383" t="str">
        <f>IF($O$45="","",$O$45)</f>
        <v>730pm</v>
      </c>
      <c r="BL45" s="384"/>
      <c r="BM45" s="383" t="str">
        <f>IF($Q$45="","",$Q$45)</f>
        <v>yes</v>
      </c>
      <c r="BN45" s="384"/>
      <c r="BO45" s="383" t="str">
        <f>IF($S$45="","",$S$45)</f>
        <v>ok</v>
      </c>
      <c r="BP45" s="384"/>
      <c r="BQ45" s="395" t="str">
        <f>IF($U$45="","",$U$45)</f>
        <v>WRB</v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1">
        <f>IF($D$45="","",$D$45)</f>
        <v>38119</v>
      </c>
      <c r="BY45" s="405" t="s">
        <v>55</v>
      </c>
      <c r="BZ45" s="405"/>
      <c r="CA45" s="406"/>
      <c r="CB45" s="91">
        <f>IF($H$45="","",$H$45)</f>
        <v>0</v>
      </c>
      <c r="CC45" s="71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>
        <f>IF($M$45="","",$M$45)</f>
        <v>42209</v>
      </c>
      <c r="CH45" s="398"/>
      <c r="CI45" s="383" t="str">
        <f>IF($O$45="","",$O$45)</f>
        <v>730pm</v>
      </c>
      <c r="CJ45" s="384"/>
      <c r="CK45" s="383" t="str">
        <f>IF($Q$45="","",$Q$45)</f>
        <v>yes</v>
      </c>
      <c r="CL45" s="384"/>
      <c r="CM45" s="383" t="str">
        <f>IF($S$45="","",$S$45)</f>
        <v>ok</v>
      </c>
      <c r="CN45" s="384"/>
      <c r="CO45" s="395" t="str">
        <f>IF($U$45="","",$U$45)</f>
        <v>WRB</v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5">
      <c r="B46" s="151"/>
      <c r="C46" s="152"/>
      <c r="D46" s="153"/>
      <c r="E46" s="405" t="s">
        <v>56</v>
      </c>
      <c r="F46" s="405"/>
      <c r="G46" s="406"/>
      <c r="H46" s="91">
        <f>IF(D45="","",((H43+H44+H45)-D45))</f>
        <v>1309</v>
      </c>
      <c r="I46" s="71">
        <v>4</v>
      </c>
      <c r="J46" s="373" t="s">
        <v>37</v>
      </c>
      <c r="K46" s="374"/>
      <c r="L46" s="95">
        <f>$CF$46</f>
        <v>7.1</v>
      </c>
      <c r="M46" s="421"/>
      <c r="N46" s="422"/>
      <c r="O46" s="306"/>
      <c r="P46" s="307"/>
      <c r="Q46" s="276"/>
      <c r="R46" s="277"/>
      <c r="S46" s="276"/>
      <c r="T46" s="277"/>
      <c r="U46" s="276"/>
      <c r="V46" s="277"/>
      <c r="W46" s="301"/>
      <c r="X46" s="302"/>
      <c r="Y46" s="303"/>
      <c r="Z46" s="84"/>
      <c r="AA46" s="85"/>
      <c r="AB46" s="86"/>
      <c r="AC46" s="405" t="s">
        <v>56</v>
      </c>
      <c r="AD46" s="405"/>
      <c r="AE46" s="406"/>
      <c r="AF46" s="91">
        <f>IF($H$46="","",$H$46)</f>
        <v>1309</v>
      </c>
      <c r="AG46" s="71">
        <v>4</v>
      </c>
      <c r="AH46" s="373" t="s">
        <v>37</v>
      </c>
      <c r="AI46" s="374"/>
      <c r="AJ46" s="95">
        <f>$CF$46</f>
        <v>7.1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4"/>
      <c r="AY46" s="85"/>
      <c r="AZ46" s="86"/>
      <c r="BA46" s="405" t="s">
        <v>56</v>
      </c>
      <c r="BB46" s="405"/>
      <c r="BC46" s="406"/>
      <c r="BD46" s="91">
        <f>IF($H$46="","",$H$46)</f>
        <v>1309</v>
      </c>
      <c r="BE46" s="71">
        <v>4</v>
      </c>
      <c r="BF46" s="373" t="s">
        <v>37</v>
      </c>
      <c r="BG46" s="374"/>
      <c r="BH46" s="95">
        <f>$CF$46</f>
        <v>7.1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4"/>
      <c r="BW46" s="85"/>
      <c r="BX46" s="86"/>
      <c r="BY46" s="405" t="s">
        <v>56</v>
      </c>
      <c r="BZ46" s="405"/>
      <c r="CA46" s="406"/>
      <c r="CB46" s="91">
        <f>IF($H$46="","",$H$46)</f>
        <v>1309</v>
      </c>
      <c r="CC46" s="71">
        <v>4</v>
      </c>
      <c r="CD46" s="373" t="s">
        <v>37</v>
      </c>
      <c r="CE46" s="37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7.1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3">
      <c r="B47" s="154"/>
      <c r="C47" s="155"/>
      <c r="D47" s="156"/>
      <c r="E47" s="172" t="s">
        <v>57</v>
      </c>
      <c r="F47" s="173"/>
      <c r="G47" s="174"/>
      <c r="H47" s="92">
        <f>IF(H46="","",(IF(H46&gt;0,(H46*M8)*(-1),ABS(H46*M8))))</f>
        <v>-622.69130000000007</v>
      </c>
      <c r="I47" s="72">
        <v>5</v>
      </c>
      <c r="J47" s="187" t="s">
        <v>42</v>
      </c>
      <c r="K47" s="188"/>
      <c r="L47" s="96">
        <f>$CF$47</f>
        <v>0</v>
      </c>
      <c r="M47" s="423"/>
      <c r="N47" s="424"/>
      <c r="O47" s="272"/>
      <c r="P47" s="273"/>
      <c r="Q47" s="270"/>
      <c r="R47" s="271"/>
      <c r="S47" s="270"/>
      <c r="T47" s="271"/>
      <c r="U47" s="270"/>
      <c r="V47" s="271"/>
      <c r="W47" s="280"/>
      <c r="X47" s="281"/>
      <c r="Y47" s="282"/>
      <c r="Z47" s="73"/>
      <c r="AA47" s="74"/>
      <c r="AB47" s="62"/>
      <c r="AC47" s="172" t="s">
        <v>57</v>
      </c>
      <c r="AD47" s="173"/>
      <c r="AE47" s="174"/>
      <c r="AF47" s="92">
        <f>IF($H$47="","",$H$47)</f>
        <v>-622.69130000000007</v>
      </c>
      <c r="AG47" s="72">
        <v>5</v>
      </c>
      <c r="AH47" s="187" t="s">
        <v>42</v>
      </c>
      <c r="AI47" s="188"/>
      <c r="AJ47" s="96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3"/>
      <c r="AY47" s="74"/>
      <c r="AZ47" s="62"/>
      <c r="BA47" s="172" t="s">
        <v>57</v>
      </c>
      <c r="BB47" s="173"/>
      <c r="BC47" s="174"/>
      <c r="BD47" s="92">
        <f>IF($H$47="","",$H$47)</f>
        <v>-622.69130000000007</v>
      </c>
      <c r="BE47" s="72">
        <v>5</v>
      </c>
      <c r="BF47" s="187" t="s">
        <v>42</v>
      </c>
      <c r="BG47" s="188"/>
      <c r="BH47" s="96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3"/>
      <c r="BW47" s="74"/>
      <c r="BX47" s="62"/>
      <c r="BY47" s="172" t="s">
        <v>57</v>
      </c>
      <c r="BZ47" s="173"/>
      <c r="CA47" s="174"/>
      <c r="CB47" s="92">
        <f>IF($H$47="","",$H$47)</f>
        <v>-622.69130000000007</v>
      </c>
      <c r="CC47" s="72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30:D30"/>
    <mergeCell ref="C31:D31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2015-08-11T19:05:45Z</dcterms:modified>
</cp:coreProperties>
</file>