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'!$A$1:$BU$47</definedName>
  </definedNames>
  <calcPr calcId="152511"/>
</workbook>
</file>

<file path=xl/calcChain.xml><?xml version="1.0" encoding="utf-8"?>
<calcChain xmlns="http://schemas.openxmlformats.org/spreadsheetml/2006/main">
  <c r="S26" i="51" l="1"/>
  <c r="G26" i="51"/>
  <c r="F26" i="51"/>
  <c r="E26" i="51"/>
  <c r="E41" i="51" s="1"/>
  <c r="AC14" i="51" s="1"/>
  <c r="AC41" i="51" s="1"/>
  <c r="BA14" i="51" s="1"/>
  <c r="BA41" i="51" s="1"/>
  <c r="BY14" i="51" s="1"/>
  <c r="BY41" i="51" s="1"/>
  <c r="CF16" i="5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AJ39" i="51"/>
  <c r="AJ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H24" i="51" s="1"/>
  <c r="BJ24" i="51" s="1"/>
  <c r="BD24" i="51"/>
  <c r="BI23" i="51"/>
  <c r="BE23" i="51"/>
  <c r="BH23" i="51" s="1"/>
  <c r="BJ23" i="51" s="1"/>
  <c r="BD23" i="51"/>
  <c r="BI22" i="51"/>
  <c r="BE22" i="51"/>
  <c r="BH22" i="51" s="1"/>
  <c r="BJ22" i="51" s="1"/>
  <c r="BD22" i="51"/>
  <c r="BI21" i="51"/>
  <c r="BE21" i="51"/>
  <c r="BH21" i="51" s="1"/>
  <c r="BJ21" i="51" s="1"/>
  <c r="BD21" i="51"/>
  <c r="BI20" i="51"/>
  <c r="BE20" i="51"/>
  <c r="BH20" i="51" s="1"/>
  <c r="BJ20" i="51" s="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E17" i="51"/>
  <c r="BH17" i="51" s="1"/>
  <c r="BJ17" i="51" s="1"/>
  <c r="BD17" i="51"/>
  <c r="BI16" i="51"/>
  <c r="BE16" i="51"/>
  <c r="BH16" i="51" s="1"/>
  <c r="BJ16" i="51" s="1"/>
  <c r="BD16" i="51"/>
  <c r="BI15" i="51"/>
  <c r="BE15" i="51"/>
  <c r="BH15" i="51" s="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L39" i="51"/>
  <c r="AG39" i="51"/>
  <c r="AF39" i="51"/>
  <c r="AK38" i="51"/>
  <c r="AG38" i="51"/>
  <c r="AJ38" i="51" s="1"/>
  <c r="AL38" i="51" s="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L33" i="51" s="1"/>
  <c r="AF33" i="51"/>
  <c r="AK32" i="51"/>
  <c r="AG32" i="51"/>
  <c r="AJ32" i="51" s="1"/>
  <c r="AL32" i="51" s="1"/>
  <c r="AF32" i="51"/>
  <c r="AK31" i="51"/>
  <c r="AG31" i="51"/>
  <c r="AJ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L25" i="51" s="1"/>
  <c r="AF25" i="51"/>
  <c r="AK24" i="51"/>
  <c r="AG24" i="51"/>
  <c r="AJ24" i="51" s="1"/>
  <c r="AL24" i="51" s="1"/>
  <c r="AF24" i="51"/>
  <c r="AK23" i="51"/>
  <c r="AG23" i="51"/>
  <c r="AJ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J39" i="51"/>
  <c r="J40" i="51"/>
  <c r="J41" i="51" s="1"/>
  <c r="AH14" i="51" s="1"/>
  <c r="I39" i="51"/>
  <c r="I40" i="51"/>
  <c r="L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40" i="51" l="1"/>
  <c r="I26" i="51"/>
  <c r="AL23" i="51"/>
  <c r="AL31" i="51"/>
  <c r="AL27" i="51"/>
  <c r="L39" i="51"/>
  <c r="N39" i="51" s="1"/>
  <c r="N35" i="51"/>
  <c r="AE41" i="51"/>
  <c r="BC14" i="51" s="1"/>
  <c r="BF40" i="51" s="1"/>
  <c r="AH31" i="51"/>
  <c r="AH23" i="51"/>
  <c r="N25" i="51"/>
  <c r="N23" i="5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9" i="51"/>
  <c r="BF29" i="51"/>
  <c r="BF35" i="51"/>
  <c r="BF16" i="51"/>
  <c r="BF24" i="51"/>
  <c r="BF32" i="51"/>
  <c r="BF34" i="51"/>
  <c r="BF18" i="51" l="1"/>
  <c r="BF27" i="51"/>
  <c r="BF26" i="51"/>
  <c r="BF37" i="51"/>
  <c r="BF21" i="51"/>
  <c r="BF38" i="51"/>
  <c r="BF30" i="51"/>
  <c r="BF22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5" i="51" l="1"/>
  <c r="CD28" i="51"/>
  <c r="CD37" i="51"/>
  <c r="CD22" i="51"/>
  <c r="CD38" i="51"/>
  <c r="CD16" i="51"/>
  <c r="CD26" i="51"/>
  <c r="CD39" i="51"/>
  <c r="CD40" i="51"/>
  <c r="CD20" i="51"/>
  <c r="CD36" i="51"/>
  <c r="CD23" i="51"/>
  <c r="CD24" i="51"/>
  <c r="CD18" i="51"/>
  <c r="CD34" i="51"/>
  <c r="CD27" i="51"/>
  <c r="CD25" i="51"/>
  <c r="CD32" i="51"/>
  <c r="CD19" i="51"/>
  <c r="CD30" i="51"/>
  <c r="CD21" i="51"/>
  <c r="CA41" i="51"/>
  <c r="D45" i="51" s="1"/>
  <c r="BX45" i="51" s="1"/>
  <c r="CD29" i="51"/>
  <c r="CD15" i="51"/>
  <c r="CD31" i="51"/>
  <c r="CD17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<sst xmlns="http://schemas.openxmlformats.org/spreadsheetml/2006/main" count="399" uniqueCount="138">
  <si>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</si>
  <si>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</si>
  <si>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</si>
  <si>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</si>
  <si>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</si>
  <si>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</si>
  <si>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</si>
  <si>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</si>
  <si>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</si>
  <si>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</si>
  <si>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</si>
  <si>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</si>
  <si>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</si>
  <si>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</si>
  <si>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</si>
  <si>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</si>
  <si>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</si>
  <si>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</si>
  <si>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</si>
  <si>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</si>
  <si>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</si>
  <si>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</si>
  <si>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</si>
  <si>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</si>
  <si>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</si>
  <si>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</si>
  <si>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</si>
  <si>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</si>
  <si>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</si>
  <si>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</si>
  <si>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</si>
  <si>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</si>
  <si>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</si>
  <si>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</si>
  <si>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</si>
  <si>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</si>
  <si>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</si>
  <si>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</si>
  <si>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</si>
  <si>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</si>
  <si>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</si>
  <si>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</si>
  <si>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</si>
  <si>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</si>
  <si>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</si>
  <si>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</si>
  <si>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</si>
  <si>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</si>
  <si>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</si>
  <si>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</si>
  <si>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</si>
  <si>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</si>
  <si>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</si>
  <si>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</si>
  <si>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</si>
  <si>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</si>
  <si>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</si>
  <si>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</si>
  <si>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</si>
  <si>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</si>
  <si>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</si>
  <si>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</si>
  <si>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</si>
  <si>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</si>
  <si>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</si>
  <si>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</si>
  <si>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</si>
  <si>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</si>
  <si>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</si>
  <si>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</si>
  <si>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</si>
  <si>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</si>
  <si>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</si>
  <si>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</si>
  <si>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</si>
  <si>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</si>
  <si>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</si>
  <si>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CY10220</t>
  </si>
  <si>
    <t>Standard          L3</t>
  </si>
  <si>
    <t>A09031-0038</t>
  </si>
  <si>
    <t>L4</t>
  </si>
  <si>
    <t>MF/BM</t>
  </si>
  <si>
    <t>Clean-out of L4</t>
  </si>
  <si>
    <t>DR</t>
  </si>
  <si>
    <t>ST. 9</t>
  </si>
  <si>
    <t>1on1</t>
  </si>
  <si>
    <t>SP</t>
  </si>
  <si>
    <t>Cleaning</t>
  </si>
  <si>
    <t>E</t>
  </si>
  <si>
    <t>TC</t>
  </si>
  <si>
    <t>Work on L4</t>
  </si>
  <si>
    <t>Meeting</t>
  </si>
  <si>
    <t>Fair</t>
  </si>
  <si>
    <r>
      <t xml:space="preserve">J3, </t>
    </r>
    <r>
      <rPr>
        <sz val="9"/>
        <color indexed="8"/>
        <rFont val="Arial"/>
        <family val="2"/>
      </rPr>
      <t>down at start/work on roll mark</t>
    </r>
  </si>
  <si>
    <t>950 pm</t>
  </si>
  <si>
    <t>yes</t>
  </si>
  <si>
    <t>ok</t>
  </si>
  <si>
    <t>JC</t>
  </si>
  <si>
    <t xml:space="preserve">MF </t>
  </si>
  <si>
    <t>Roll mark/die head feed prob.</t>
  </si>
  <si>
    <t>APRIL IN</t>
  </si>
  <si>
    <t>APRIL OUT</t>
  </si>
  <si>
    <t>DE</t>
  </si>
  <si>
    <t>MF</t>
  </si>
  <si>
    <t>Tooling issue/crashed</t>
  </si>
  <si>
    <t>BW</t>
  </si>
  <si>
    <r>
      <rPr>
        <b/>
        <sz val="9"/>
        <color indexed="8"/>
        <rFont val="Arial"/>
        <family val="2"/>
      </rPr>
      <t xml:space="preserve">K2, </t>
    </r>
    <r>
      <rPr>
        <sz val="9"/>
        <color indexed="8"/>
        <rFont val="Arial"/>
        <family val="2"/>
      </rPr>
      <t>fix crash/reset recess/feed issue</t>
    </r>
  </si>
  <si>
    <r>
      <t xml:space="preserve">K18, </t>
    </r>
    <r>
      <rPr>
        <sz val="9"/>
        <color indexed="8"/>
        <rFont val="Arial"/>
        <family val="2"/>
      </rPr>
      <t>cold start/bar not feeding</t>
    </r>
  </si>
  <si>
    <t>Bar feed problems</t>
  </si>
  <si>
    <t>Cnge collet 1/rejust collets/clean clips</t>
  </si>
  <si>
    <t>SP/TG</t>
  </si>
  <si>
    <t>Work on thread/bar not feeding</t>
  </si>
  <si>
    <t>J3/A5</t>
  </si>
  <si>
    <t>MB</t>
  </si>
  <si>
    <t>1on1-per-AW</t>
  </si>
  <si>
    <t>change unit/roll mark prob.</t>
  </si>
  <si>
    <r>
      <t xml:space="preserve">Need scrap tic! </t>
    </r>
    <r>
      <rPr>
        <sz val="9"/>
        <color indexed="8"/>
        <rFont val="Arial"/>
        <family val="2"/>
      </rPr>
      <t>Dwn at srt/reset st9</t>
    </r>
  </si>
  <si>
    <t>Bar not feeding</t>
  </si>
  <si>
    <t>Packing</t>
  </si>
  <si>
    <r>
      <rPr>
        <b/>
        <sz val="9"/>
        <color indexed="8"/>
        <rFont val="Arial"/>
        <family val="2"/>
      </rPr>
      <t>J19</t>
    </r>
    <r>
      <rPr>
        <sz val="9"/>
        <color indexed="8"/>
        <rFont val="Arial"/>
        <family val="2"/>
      </rPr>
      <t>, .3 blown fuse/.3 S tool</t>
    </r>
  </si>
  <si>
    <t>All Shifts</t>
  </si>
  <si>
    <t>J3, E5</t>
  </si>
  <si>
    <t>Down at start</t>
  </si>
  <si>
    <t>N1</t>
  </si>
  <si>
    <t>J3, A22, B6, Q20</t>
  </si>
  <si>
    <t>BW/DR</t>
  </si>
  <si>
    <t>Working on L2</t>
  </si>
  <si>
    <t>MB/TG</t>
  </si>
  <si>
    <t>st.14</t>
  </si>
  <si>
    <t>Run L1/L2, Idle L4 per Andy</t>
  </si>
  <si>
    <t>DR/BW</t>
  </si>
  <si>
    <t>Ben W</t>
  </si>
  <si>
    <t>Cold start/work on S1/bar not feed</t>
  </si>
  <si>
    <t>Moved to L2/meeting</t>
  </si>
  <si>
    <t>Trouble with invertor</t>
  </si>
  <si>
    <t>****RUN ALL MATERIAL-RD****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</si>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</sst>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86" zoomScaleNormal="86" workbookViewId="0">
      <pane ySplit="13" topLeftCell="A14" activePane="bottomLeft" state="frozen"/>
      <selection activeCell="D1" sqref="D1"/>
      <selection pane="bottomLeft" activeCell="AT24" sqref="AT24:AW2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5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L4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L4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L4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32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58" t="s">
        <v>88</v>
      </c>
      <c r="K4" s="4"/>
      <c r="L4" s="81" t="s">
        <v>27</v>
      </c>
      <c r="M4" s="50">
        <v>15.98</v>
      </c>
      <c r="N4" s="357" t="s">
        <v>14</v>
      </c>
      <c r="O4" s="358"/>
      <c r="P4" s="296">
        <f>IF(M6="","",(ROUNDUP((C10*M8/M4/M6),0)*M6))</f>
        <v>716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44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E</v>
      </c>
      <c r="AI4" s="4"/>
      <c r="AJ4" s="81" t="s">
        <v>27</v>
      </c>
      <c r="AK4" s="106">
        <f>IF($M$4="","",$M$4)</f>
        <v>15.98</v>
      </c>
      <c r="AL4" s="357" t="s">
        <v>14</v>
      </c>
      <c r="AM4" s="358"/>
      <c r="AN4" s="296">
        <f>IF($P$4="","",$P$4)</f>
        <v>716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44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E</v>
      </c>
      <c r="BG4" s="4"/>
      <c r="BH4" s="81" t="s">
        <v>27</v>
      </c>
      <c r="BI4" s="106">
        <f>IF($M$4="","",$M$4)</f>
        <v>15.98</v>
      </c>
      <c r="BJ4" s="357" t="s">
        <v>14</v>
      </c>
      <c r="BK4" s="358"/>
      <c r="BL4" s="296">
        <f>IF($P$4="","",$P$4)</f>
        <v>716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44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E</v>
      </c>
      <c r="CE4" s="4"/>
      <c r="CF4" s="81" t="s">
        <v>27</v>
      </c>
      <c r="CG4" s="106">
        <f>IF($M$4="","",$M$4)</f>
        <v>15.98</v>
      </c>
      <c r="CH4" s="357" t="s">
        <v>14</v>
      </c>
      <c r="CI4" s="358"/>
      <c r="CJ4" s="296">
        <f>IF($P$4="","",$P$4)</f>
        <v>716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44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4" t="s">
        <v>77</v>
      </c>
      <c r="D6" s="435"/>
      <c r="E6" s="436"/>
      <c r="F6" s="4"/>
      <c r="G6" s="39"/>
      <c r="H6" s="324" t="s">
        <v>21</v>
      </c>
      <c r="I6" s="325"/>
      <c r="J6" s="129">
        <v>324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524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0.72727272727272729</v>
      </c>
      <c r="Y6" s="29"/>
      <c r="Z6" s="77" t="s">
        <v>62</v>
      </c>
      <c r="AA6" s="321" t="str">
        <f>IF($C$6="","",$C$6)</f>
        <v>CY10220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324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524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0.72727272727272729</v>
      </c>
      <c r="AW6" s="29"/>
      <c r="AX6" s="77" t="s">
        <v>62</v>
      </c>
      <c r="AY6" s="321" t="str">
        <f>IF($C$6="","",$C$6)</f>
        <v>CY10220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324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524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0.72727272727272729</v>
      </c>
      <c r="BU6" s="29"/>
      <c r="BV6" s="77" t="s">
        <v>62</v>
      </c>
      <c r="BW6" s="321" t="str">
        <f>IF($C$6="","",$C$6)</f>
        <v>CY10220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324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524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0.72727272727272729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72">
        <v>362881</v>
      </c>
      <c r="D8" s="372"/>
      <c r="E8" s="373"/>
      <c r="F8" s="366"/>
      <c r="G8" s="367"/>
      <c r="H8" s="292" t="s">
        <v>78</v>
      </c>
      <c r="I8" s="293"/>
      <c r="J8" s="131">
        <v>10</v>
      </c>
      <c r="K8" s="28"/>
      <c r="L8" s="81" t="s">
        <v>28</v>
      </c>
      <c r="M8" s="56">
        <v>0.14299999999999999</v>
      </c>
      <c r="N8" s="294" t="s">
        <v>29</v>
      </c>
      <c r="O8" s="295"/>
      <c r="P8" s="296">
        <f>IF(M8="","",M4/M8)</f>
        <v>111.74825174825176</v>
      </c>
      <c r="Q8" s="297"/>
      <c r="R8" s="28"/>
      <c r="S8" s="379"/>
      <c r="T8" s="380"/>
      <c r="U8" s="380"/>
      <c r="V8" s="380"/>
      <c r="W8" s="380"/>
      <c r="X8" s="381"/>
      <c r="Y8" s="29"/>
      <c r="Z8" s="75" t="s">
        <v>64</v>
      </c>
      <c r="AA8" s="288">
        <f>IF(C8="","",$C$8)</f>
        <v>362881</v>
      </c>
      <c r="AB8" s="288"/>
      <c r="AC8" s="289"/>
      <c r="AD8" s="362" t="str">
        <f>IF(F8="","",$F$8)</f>
        <v/>
      </c>
      <c r="AE8" s="363"/>
      <c r="AF8" s="292" t="s">
        <v>48</v>
      </c>
      <c r="AG8" s="293"/>
      <c r="AH8" s="133">
        <f>IF($J$8="","",$J$8)</f>
        <v>10</v>
      </c>
      <c r="AI8" s="28"/>
      <c r="AJ8" s="81" t="s">
        <v>28</v>
      </c>
      <c r="AK8" s="107">
        <f>IF($M$8="","",$M$8)</f>
        <v>0.14299999999999999</v>
      </c>
      <c r="AL8" s="294" t="s">
        <v>29</v>
      </c>
      <c r="AM8" s="295"/>
      <c r="AN8" s="296">
        <f>IF($P$8="","",$P$8)</f>
        <v>111.74825174825176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362881</v>
      </c>
      <c r="AZ8" s="288"/>
      <c r="BA8" s="289"/>
      <c r="BB8" s="362" t="str">
        <f>IF(AD8="","",$F$8)</f>
        <v/>
      </c>
      <c r="BC8" s="363"/>
      <c r="BD8" s="292" t="s">
        <v>48</v>
      </c>
      <c r="BE8" s="293"/>
      <c r="BF8" s="133">
        <f>IF($J$8="","",$J$8)</f>
        <v>10</v>
      </c>
      <c r="BG8" s="28"/>
      <c r="BH8" s="81" t="s">
        <v>28</v>
      </c>
      <c r="BI8" s="107">
        <f>IF($M$8="","",$M$8)</f>
        <v>0.14299999999999999</v>
      </c>
      <c r="BJ8" s="294" t="s">
        <v>29</v>
      </c>
      <c r="BK8" s="295"/>
      <c r="BL8" s="296">
        <f>IF($P$8="","",$P$8)</f>
        <v>111.74825174825176</v>
      </c>
      <c r="BM8" s="297"/>
      <c r="BN8" s="28"/>
      <c r="BO8" s="298" t="s">
        <v>135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362881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10</v>
      </c>
      <c r="CE8" s="28"/>
      <c r="CF8" s="81" t="s">
        <v>28</v>
      </c>
      <c r="CG8" s="107">
        <f>IF($M$8="","",$M$8)</f>
        <v>0.14299999999999999</v>
      </c>
      <c r="CH8" s="294" t="s">
        <v>29</v>
      </c>
      <c r="CI8" s="295"/>
      <c r="CJ8" s="296">
        <f>IF($P$8="","",$P$8)</f>
        <v>111.74825174825176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82"/>
      <c r="T9" s="383"/>
      <c r="U9" s="383"/>
      <c r="V9" s="383"/>
      <c r="W9" s="383"/>
      <c r="X9" s="384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7">
        <v>80000</v>
      </c>
      <c r="D10" s="427"/>
      <c r="E10" s="428"/>
      <c r="F10" s="364"/>
      <c r="G10" s="365"/>
      <c r="H10" s="292" t="s">
        <v>49</v>
      </c>
      <c r="I10" s="293"/>
      <c r="J10" s="132">
        <v>10</v>
      </c>
      <c r="K10" s="159" t="s">
        <v>102</v>
      </c>
      <c r="L10" s="316" t="s">
        <v>41</v>
      </c>
      <c r="M10" s="317"/>
      <c r="N10" s="437" t="s">
        <v>79</v>
      </c>
      <c r="O10" s="438"/>
      <c r="P10" s="438"/>
      <c r="Q10" s="439"/>
      <c r="R10" s="28"/>
      <c r="S10" s="385"/>
      <c r="T10" s="386"/>
      <c r="U10" s="386"/>
      <c r="V10" s="386"/>
      <c r="W10" s="386"/>
      <c r="X10" s="387"/>
      <c r="Y10" s="5"/>
      <c r="Z10" s="76" t="s">
        <v>63</v>
      </c>
      <c r="AA10" s="312">
        <f>IF($C$10="","",$C$10)</f>
        <v>80000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10</v>
      </c>
      <c r="AI10" s="108" t="str">
        <f>IF($K$10="","",$K$10)</f>
        <v>DE</v>
      </c>
      <c r="AJ10" s="316" t="s">
        <v>41</v>
      </c>
      <c r="AK10" s="317"/>
      <c r="AL10" s="318" t="str">
        <f>IF($N$10="","",$N$10)</f>
        <v>A09031-0038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80000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10</v>
      </c>
      <c r="BG10" s="108" t="str">
        <f>IF($K$10="","",$K$10)</f>
        <v>DE</v>
      </c>
      <c r="BH10" s="316" t="s">
        <v>41</v>
      </c>
      <c r="BI10" s="317"/>
      <c r="BJ10" s="318" t="str">
        <f>IF($N$10="","",$N$10)</f>
        <v>A09031-0038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80000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10</v>
      </c>
      <c r="CE10" s="108" t="str">
        <f>IF($K$10="","",$K$10)</f>
        <v>DE</v>
      </c>
      <c r="CF10" s="316" t="s">
        <v>41</v>
      </c>
      <c r="CG10" s="317"/>
      <c r="CH10" s="318" t="str">
        <f>IF($N$10="","",$N$10)</f>
        <v>A09031-0038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31" t="s">
        <v>73</v>
      </c>
      <c r="E14" s="432"/>
      <c r="F14" s="440"/>
      <c r="G14" s="109"/>
      <c r="H14" s="109"/>
      <c r="I14" s="109" t="s">
        <v>0</v>
      </c>
      <c r="J14" s="65">
        <v>0</v>
      </c>
      <c r="K14" s="65">
        <f>C$10</f>
        <v>80000</v>
      </c>
      <c r="L14" s="109" t="s">
        <v>0</v>
      </c>
      <c r="M14" s="109" t="str">
        <f>I14</f>
        <v xml:space="preserve"> </v>
      </c>
      <c r="N14" s="429" t="s">
        <v>0</v>
      </c>
      <c r="O14" s="430"/>
      <c r="P14" s="441"/>
      <c r="Q14" s="442"/>
      <c r="R14" s="430"/>
      <c r="S14" s="111"/>
      <c r="T14" s="112"/>
      <c r="U14" s="112"/>
      <c r="V14" s="431"/>
      <c r="W14" s="432"/>
      <c r="X14" s="432"/>
      <c r="Y14" s="433"/>
      <c r="Z14" s="261" t="s">
        <v>52</v>
      </c>
      <c r="AA14" s="262"/>
      <c r="AB14" s="263"/>
      <c r="AC14" s="117">
        <f>E41</f>
        <v>96.799999999999983</v>
      </c>
      <c r="AD14" s="117">
        <f t="shared" ref="AD14:AI14" si="0">F41</f>
        <v>44</v>
      </c>
      <c r="AE14" s="118">
        <f t="shared" si="0"/>
        <v>21535</v>
      </c>
      <c r="AF14" s="119">
        <f>H41</f>
        <v>192.70994993742178</v>
      </c>
      <c r="AG14" s="117">
        <f t="shared" si="0"/>
        <v>127.59999999999994</v>
      </c>
      <c r="AH14" s="118">
        <f t="shared" si="0"/>
        <v>21535</v>
      </c>
      <c r="AI14" s="118">
        <f t="shared" si="0"/>
        <v>58465</v>
      </c>
      <c r="AJ14" s="120">
        <f>L41</f>
        <v>31363.200000000008</v>
      </c>
      <c r="AK14" s="64"/>
      <c r="AL14" s="264"/>
      <c r="AM14" s="265"/>
      <c r="AN14" s="266"/>
      <c r="AO14" s="267"/>
      <c r="AP14" s="268"/>
      <c r="AQ14" s="123">
        <f>S41</f>
        <v>30.800000000000004</v>
      </c>
      <c r="AR14" s="63"/>
      <c r="AS14" s="120">
        <f>U41</f>
        <v>362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231.89999999999989</v>
      </c>
      <c r="BB14" s="117">
        <f t="shared" ref="BB14" si="1">AD41</f>
        <v>44</v>
      </c>
      <c r="BC14" s="118">
        <f t="shared" ref="BC14" si="2">AE41</f>
        <v>63080</v>
      </c>
      <c r="BD14" s="119">
        <f>AF41</f>
        <v>564.48310387984986</v>
      </c>
      <c r="BE14" s="117">
        <f t="shared" ref="BE14" si="3">AG41</f>
        <v>275.99999999999989</v>
      </c>
      <c r="BF14" s="118">
        <f t="shared" ref="BF14" si="4">AH41</f>
        <v>63080</v>
      </c>
      <c r="BG14" s="118">
        <f t="shared" ref="BG14" si="5">AI41</f>
        <v>16920</v>
      </c>
      <c r="BH14" s="120">
        <f>AJ41</f>
        <v>75135.600000000006</v>
      </c>
      <c r="BI14" s="64"/>
      <c r="BJ14" s="264"/>
      <c r="BK14" s="265"/>
      <c r="BL14" s="266"/>
      <c r="BM14" s="267"/>
      <c r="BN14" s="268"/>
      <c r="BO14" s="123">
        <f>AQ41</f>
        <v>44.100000000000009</v>
      </c>
      <c r="BP14" s="63"/>
      <c r="BQ14" s="120">
        <f>AS41</f>
        <v>1083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306.90000000000003</v>
      </c>
      <c r="BZ14" s="117">
        <f t="shared" ref="BZ14" si="6">BB41</f>
        <v>44</v>
      </c>
      <c r="CA14" s="118">
        <f t="shared" ref="CA14" si="7">BC41</f>
        <v>87080</v>
      </c>
      <c r="CB14" s="119">
        <f>BD41</f>
        <v>779.25156445556934</v>
      </c>
      <c r="CC14" s="117">
        <f t="shared" ref="CC14" si="8">BE41</f>
        <v>352.00000000000011</v>
      </c>
      <c r="CD14" s="118">
        <f t="shared" ref="CD14" si="9">BF41</f>
        <v>87080</v>
      </c>
      <c r="CE14" s="118">
        <f t="shared" ref="CE14" si="10">BG41</f>
        <v>-7080</v>
      </c>
      <c r="CF14" s="120">
        <f>BH41</f>
        <v>99435.599999999948</v>
      </c>
      <c r="CG14" s="64"/>
      <c r="CH14" s="264"/>
      <c r="CI14" s="265"/>
      <c r="CJ14" s="266"/>
      <c r="CK14" s="267"/>
      <c r="CL14" s="268"/>
      <c r="CM14" s="123">
        <f>BO41</f>
        <v>45.100000000000009</v>
      </c>
      <c r="CN14" s="63"/>
      <c r="CO14" s="120">
        <f>BQ41</f>
        <v>1083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42122</v>
      </c>
      <c r="C15" s="156" t="s">
        <v>81</v>
      </c>
      <c r="D15" s="136">
        <v>28030</v>
      </c>
      <c r="E15" s="136">
        <v>0</v>
      </c>
      <c r="F15" s="138">
        <v>4</v>
      </c>
      <c r="G15" s="139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80000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43"/>
      <c r="Q15" s="444"/>
      <c r="R15" s="445"/>
      <c r="S15" s="141">
        <v>2</v>
      </c>
      <c r="T15" s="143">
        <v>4</v>
      </c>
      <c r="U15" s="143">
        <v>0</v>
      </c>
      <c r="V15" s="416" t="s">
        <v>82</v>
      </c>
      <c r="W15" s="417"/>
      <c r="X15" s="417"/>
      <c r="Y15" s="418"/>
      <c r="Z15" s="142">
        <v>42131</v>
      </c>
      <c r="AA15" s="156" t="s">
        <v>118</v>
      </c>
      <c r="AB15" s="143"/>
      <c r="AC15" s="143"/>
      <c r="AD15" s="145"/>
      <c r="AE15" s="146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21535</v>
      </c>
      <c r="AI15" s="99">
        <f>C$10-AH15</f>
        <v>58465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>
        <v>219</v>
      </c>
      <c r="AT15" s="376" t="s">
        <v>124</v>
      </c>
      <c r="AU15" s="377"/>
      <c r="AV15" s="377"/>
      <c r="AW15" s="378"/>
      <c r="AX15" s="9">
        <v>42142</v>
      </c>
      <c r="AY15" s="161" t="s">
        <v>103</v>
      </c>
      <c r="AZ15" s="10">
        <v>3161</v>
      </c>
      <c r="BA15" s="69">
        <v>6.6</v>
      </c>
      <c r="BB15" s="25">
        <v>0</v>
      </c>
      <c r="BC15" s="54">
        <v>2035</v>
      </c>
      <c r="BD15" s="116">
        <f>IF(BC15="","",(IF($P$8=0,"",(BC15/$M$6)/$P$8)))</f>
        <v>18.210575719649562</v>
      </c>
      <c r="BE15" s="102">
        <f>IF(BC15="","",(SUM(BA15+BB15+BO15)))</f>
        <v>7.6</v>
      </c>
      <c r="BF15" s="99">
        <f>SUM(BC$14:BC15)</f>
        <v>65115</v>
      </c>
      <c r="BG15" s="99">
        <f>$C$10-BF15</f>
        <v>14885</v>
      </c>
      <c r="BH15" s="100">
        <f>IF(BC15="",0,$J$6*(BE15-BB15-BO15))</f>
        <v>2138.4</v>
      </c>
      <c r="BI15" s="101">
        <f>BC15</f>
        <v>2035</v>
      </c>
      <c r="BJ15" s="240">
        <f>IF(BH15=0,"",(BI15/BH15))</f>
        <v>0.95164609053497939</v>
      </c>
      <c r="BK15" s="241"/>
      <c r="BL15" s="248"/>
      <c r="BM15" s="249"/>
      <c r="BN15" s="250"/>
      <c r="BO15" s="80">
        <v>1</v>
      </c>
      <c r="BP15" s="69">
        <v>4</v>
      </c>
      <c r="BQ15" s="69">
        <v>0</v>
      </c>
      <c r="BR15" s="251" t="s">
        <v>133</v>
      </c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87080</v>
      </c>
      <c r="CE15" s="99">
        <f>$C$10-CD15</f>
        <v>-7080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5">
        <v>42122</v>
      </c>
      <c r="C16" s="156" t="s">
        <v>83</v>
      </c>
      <c r="D16" s="136">
        <v>28073</v>
      </c>
      <c r="E16" s="136">
        <v>0</v>
      </c>
      <c r="F16" s="137">
        <v>7.6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80000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43"/>
      <c r="Q16" s="444"/>
      <c r="R16" s="445"/>
      <c r="S16" s="141">
        <v>0</v>
      </c>
      <c r="T16" s="143">
        <v>0</v>
      </c>
      <c r="U16" s="143">
        <v>0</v>
      </c>
      <c r="V16" s="416" t="s">
        <v>84</v>
      </c>
      <c r="W16" s="417"/>
      <c r="X16" s="417"/>
      <c r="Y16" s="418"/>
      <c r="Z16" s="142">
        <v>42131</v>
      </c>
      <c r="AA16" s="156" t="s">
        <v>103</v>
      </c>
      <c r="AB16" s="143">
        <v>3161</v>
      </c>
      <c r="AC16" s="143">
        <v>7.6</v>
      </c>
      <c r="AD16" s="144">
        <v>0</v>
      </c>
      <c r="AE16" s="146">
        <v>1975</v>
      </c>
      <c r="AF16" s="97">
        <f t="shared" ref="AF16:AF40" si="17">IF(AE16="","",(IF($P$8=0,"",(AE16/$M$6)/$P$8)))</f>
        <v>17.67365456821026</v>
      </c>
      <c r="AG16" s="98">
        <f t="shared" ref="AG16:AG40" si="18">IF(AE16="","",(SUM(AC16+AD16+AQ16)))</f>
        <v>7.6</v>
      </c>
      <c r="AH16" s="99">
        <f>SUM(AE$14:AE16)</f>
        <v>23510</v>
      </c>
      <c r="AI16" s="99">
        <f t="shared" ref="AI16:AI40" si="19">C$10-AH16</f>
        <v>56490</v>
      </c>
      <c r="AJ16" s="100">
        <f t="shared" ref="AJ16:AJ40" si="20">IF(AE16="",0,$J$6*(AG16-AD16-AQ16))</f>
        <v>2462.4</v>
      </c>
      <c r="AK16" s="101">
        <f t="shared" ref="AK16:AK40" si="21">AE16</f>
        <v>1975</v>
      </c>
      <c r="AL16" s="240">
        <f t="shared" ref="AL16:AL40" si="22">IF(AJ16=0,"",(AK16/AJ16))</f>
        <v>0.80206302794022089</v>
      </c>
      <c r="AM16" s="241"/>
      <c r="AN16" s="248"/>
      <c r="AO16" s="249"/>
      <c r="AP16" s="250"/>
      <c r="AQ16" s="70">
        <v>0</v>
      </c>
      <c r="AR16" s="69">
        <v>0</v>
      </c>
      <c r="AS16" s="69">
        <v>0</v>
      </c>
      <c r="AT16" s="251"/>
      <c r="AU16" s="252"/>
      <c r="AV16" s="252"/>
      <c r="AW16" s="253"/>
      <c r="AX16" s="8">
        <v>42143</v>
      </c>
      <c r="AY16" s="69" t="s">
        <v>86</v>
      </c>
      <c r="AZ16" s="69">
        <v>3504</v>
      </c>
      <c r="BA16" s="69">
        <v>7.6</v>
      </c>
      <c r="BB16" s="25">
        <v>0</v>
      </c>
      <c r="BC16" s="54">
        <v>2040</v>
      </c>
      <c r="BD16" s="97">
        <f t="shared" ref="BD16:BD40" si="23">IF(BC16="","",(IF($P$8=0,"",(BC16/$M$6)/$P$8)))</f>
        <v>18.255319148936167</v>
      </c>
      <c r="BE16" s="98">
        <f t="shared" ref="BE16:BE40" si="24">IF(BC16="","",(SUM(BA16+BB16+BO16)))</f>
        <v>7.6</v>
      </c>
      <c r="BF16" s="99">
        <f>SUM(BC$14:BC16)</f>
        <v>67155</v>
      </c>
      <c r="BG16" s="99">
        <f t="shared" ref="BG16:BG40" si="25">$C$10-BF16</f>
        <v>12845</v>
      </c>
      <c r="BH16" s="100">
        <f t="shared" ref="BH16:BH40" si="26">IF(BC16="",0,$J$6*(BE16-BB16-BO16))</f>
        <v>2462.4</v>
      </c>
      <c r="BI16" s="101">
        <f t="shared" ref="BI16:BI40" si="27">BC16</f>
        <v>2040</v>
      </c>
      <c r="BJ16" s="240">
        <f t="shared" ref="BJ16:BJ40" si="28">IF(BH16=0,"",(BI16/BH16))</f>
        <v>0.82846003898635479</v>
      </c>
      <c r="BK16" s="241"/>
      <c r="BL16" s="248"/>
      <c r="BM16" s="249"/>
      <c r="BN16" s="250"/>
      <c r="BO16" s="80">
        <v>0</v>
      </c>
      <c r="BP16" s="69">
        <v>0</v>
      </c>
      <c r="BQ16" s="69">
        <v>0</v>
      </c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87080</v>
      </c>
      <c r="CE16" s="99">
        <f t="shared" ref="CE16:CE40" si="31">$C$10-CD16</f>
        <v>-7080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5">
        <v>42122</v>
      </c>
      <c r="C17" s="156" t="s">
        <v>83</v>
      </c>
      <c r="D17" s="136">
        <v>28073</v>
      </c>
      <c r="E17" s="136">
        <v>0</v>
      </c>
      <c r="F17" s="137">
        <v>7.6</v>
      </c>
      <c r="G17" s="139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80000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43"/>
      <c r="Q17" s="444"/>
      <c r="R17" s="445"/>
      <c r="S17" s="141">
        <v>0</v>
      </c>
      <c r="T17" s="143">
        <v>0</v>
      </c>
      <c r="U17" s="143">
        <v>0</v>
      </c>
      <c r="V17" s="416" t="s">
        <v>85</v>
      </c>
      <c r="W17" s="417"/>
      <c r="X17" s="417"/>
      <c r="Y17" s="418"/>
      <c r="Z17" s="142">
        <v>42131</v>
      </c>
      <c r="AA17" s="156" t="s">
        <v>83</v>
      </c>
      <c r="AB17" s="143">
        <v>28073</v>
      </c>
      <c r="AC17" s="143">
        <v>7</v>
      </c>
      <c r="AD17" s="144">
        <v>0</v>
      </c>
      <c r="AE17" s="146">
        <v>2230</v>
      </c>
      <c r="AF17" s="97">
        <f t="shared" si="17"/>
        <v>19.955569461827281</v>
      </c>
      <c r="AG17" s="98">
        <f t="shared" si="18"/>
        <v>7.6</v>
      </c>
      <c r="AH17" s="99">
        <f>SUM(AE$14:AE17)</f>
        <v>25740</v>
      </c>
      <c r="AI17" s="99">
        <f t="shared" si="19"/>
        <v>54260</v>
      </c>
      <c r="AJ17" s="100">
        <f t="shared" si="20"/>
        <v>2268</v>
      </c>
      <c r="AK17" s="101">
        <f t="shared" si="21"/>
        <v>2230</v>
      </c>
      <c r="AL17" s="240">
        <f t="shared" si="22"/>
        <v>0.98324514991181655</v>
      </c>
      <c r="AM17" s="241"/>
      <c r="AN17" s="242">
        <v>22065725</v>
      </c>
      <c r="AO17" s="243"/>
      <c r="AP17" s="244"/>
      <c r="AQ17" s="3">
        <v>0.6</v>
      </c>
      <c r="AR17" s="10">
        <v>1</v>
      </c>
      <c r="AS17" s="10">
        <v>27</v>
      </c>
      <c r="AT17" s="245" t="s">
        <v>119</v>
      </c>
      <c r="AU17" s="246"/>
      <c r="AV17" s="246"/>
      <c r="AW17" s="247"/>
      <c r="AX17" s="9">
        <v>42143</v>
      </c>
      <c r="AY17" s="10" t="s">
        <v>103</v>
      </c>
      <c r="AZ17" s="10">
        <v>3161</v>
      </c>
      <c r="BA17" s="10">
        <v>7.6</v>
      </c>
      <c r="BB17" s="26">
        <v>0</v>
      </c>
      <c r="BC17" s="52">
        <v>2555</v>
      </c>
      <c r="BD17" s="97">
        <f t="shared" si="23"/>
        <v>22.863892365456817</v>
      </c>
      <c r="BE17" s="98">
        <f t="shared" si="24"/>
        <v>7.6</v>
      </c>
      <c r="BF17" s="99">
        <f>SUM(BC$14:BC17)</f>
        <v>69710</v>
      </c>
      <c r="BG17" s="99">
        <f t="shared" si="25"/>
        <v>10290</v>
      </c>
      <c r="BH17" s="100">
        <f t="shared" si="26"/>
        <v>2462.4</v>
      </c>
      <c r="BI17" s="101">
        <f t="shared" si="27"/>
        <v>2555</v>
      </c>
      <c r="BJ17" s="240">
        <f t="shared" si="28"/>
        <v>1.0376055880441846</v>
      </c>
      <c r="BK17" s="241"/>
      <c r="BL17" s="242"/>
      <c r="BM17" s="243"/>
      <c r="BN17" s="244"/>
      <c r="BO17" s="60">
        <v>0</v>
      </c>
      <c r="BP17" s="10">
        <v>0</v>
      </c>
      <c r="BQ17" s="10">
        <v>0</v>
      </c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87080</v>
      </c>
      <c r="CE17" s="99">
        <f t="shared" si="31"/>
        <v>-7080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42123</v>
      </c>
      <c r="C18" s="156" t="s">
        <v>86</v>
      </c>
      <c r="D18" s="136">
        <v>3504</v>
      </c>
      <c r="E18" s="136">
        <v>0</v>
      </c>
      <c r="F18" s="137">
        <v>6.6</v>
      </c>
      <c r="G18" s="139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80000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43"/>
      <c r="Q18" s="444"/>
      <c r="R18" s="445"/>
      <c r="S18" s="141">
        <v>1</v>
      </c>
      <c r="T18" s="143">
        <v>4</v>
      </c>
      <c r="U18" s="143">
        <v>0</v>
      </c>
      <c r="V18" s="416" t="s">
        <v>87</v>
      </c>
      <c r="W18" s="417"/>
      <c r="X18" s="417"/>
      <c r="Y18" s="418"/>
      <c r="Z18" s="142">
        <v>42132</v>
      </c>
      <c r="AA18" s="156" t="s">
        <v>86</v>
      </c>
      <c r="AB18" s="143">
        <v>3504</v>
      </c>
      <c r="AC18" s="143">
        <v>7.6</v>
      </c>
      <c r="AD18" s="144">
        <v>0</v>
      </c>
      <c r="AE18" s="146">
        <v>2145</v>
      </c>
      <c r="AF18" s="97">
        <f t="shared" si="17"/>
        <v>19.194931163954941</v>
      </c>
      <c r="AG18" s="98">
        <f t="shared" si="18"/>
        <v>7.6</v>
      </c>
      <c r="AH18" s="99">
        <f>SUM(AE$14:AE18)</f>
        <v>27885</v>
      </c>
      <c r="AI18" s="99">
        <f t="shared" si="19"/>
        <v>52115</v>
      </c>
      <c r="AJ18" s="100">
        <f t="shared" si="20"/>
        <v>2462.4</v>
      </c>
      <c r="AK18" s="101">
        <f t="shared" si="21"/>
        <v>2145</v>
      </c>
      <c r="AL18" s="240">
        <f t="shared" si="22"/>
        <v>0.87110136452241715</v>
      </c>
      <c r="AM18" s="241"/>
      <c r="AN18" s="242"/>
      <c r="AO18" s="243"/>
      <c r="AP18" s="244"/>
      <c r="AQ18" s="3">
        <v>0</v>
      </c>
      <c r="AR18" s="10">
        <v>0</v>
      </c>
      <c r="AS18" s="10">
        <v>0</v>
      </c>
      <c r="AT18" s="245"/>
      <c r="AU18" s="246"/>
      <c r="AV18" s="246"/>
      <c r="AW18" s="247"/>
      <c r="AX18" s="9">
        <v>42143</v>
      </c>
      <c r="AY18" s="10" t="s">
        <v>83</v>
      </c>
      <c r="AZ18" s="10">
        <v>28073</v>
      </c>
      <c r="BA18" s="10">
        <v>7.6</v>
      </c>
      <c r="BB18" s="26">
        <v>0</v>
      </c>
      <c r="BC18" s="52">
        <v>2580</v>
      </c>
      <c r="BD18" s="97">
        <f t="shared" si="23"/>
        <v>23.087609511889859</v>
      </c>
      <c r="BE18" s="98">
        <f t="shared" si="24"/>
        <v>7.6</v>
      </c>
      <c r="BF18" s="99">
        <f>SUM(BC$14:BC18)</f>
        <v>72290</v>
      </c>
      <c r="BG18" s="99">
        <f t="shared" si="25"/>
        <v>7710</v>
      </c>
      <c r="BH18" s="100">
        <f t="shared" si="26"/>
        <v>2462.4</v>
      </c>
      <c r="BI18" s="101">
        <f t="shared" si="27"/>
        <v>2580</v>
      </c>
      <c r="BJ18" s="240">
        <f t="shared" si="28"/>
        <v>1.0477582846003899</v>
      </c>
      <c r="BK18" s="241"/>
      <c r="BL18" s="242">
        <v>22065725</v>
      </c>
      <c r="BM18" s="243"/>
      <c r="BN18" s="244"/>
      <c r="BO18" s="60">
        <v>0</v>
      </c>
      <c r="BP18" s="10">
        <v>0</v>
      </c>
      <c r="BQ18" s="10">
        <v>0</v>
      </c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87080</v>
      </c>
      <c r="CE18" s="99">
        <f t="shared" si="31"/>
        <v>-7080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>
        <v>42123</v>
      </c>
      <c r="C19" s="157" t="s">
        <v>86</v>
      </c>
      <c r="D19" s="136">
        <v>3504</v>
      </c>
      <c r="E19" s="136">
        <v>0</v>
      </c>
      <c r="F19" s="137">
        <v>6.6</v>
      </c>
      <c r="G19" s="139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80000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43"/>
      <c r="Q19" s="444"/>
      <c r="R19" s="445"/>
      <c r="S19" s="141">
        <v>1</v>
      </c>
      <c r="T19" s="143">
        <v>4</v>
      </c>
      <c r="U19" s="143">
        <v>0</v>
      </c>
      <c r="V19" s="416" t="s">
        <v>85</v>
      </c>
      <c r="W19" s="417"/>
      <c r="X19" s="417"/>
      <c r="Y19" s="418"/>
      <c r="Z19" s="142">
        <v>42132</v>
      </c>
      <c r="AA19" s="157" t="s">
        <v>120</v>
      </c>
      <c r="AB19" s="143"/>
      <c r="AC19" s="143"/>
      <c r="AD19" s="144"/>
      <c r="AE19" s="146"/>
      <c r="AF19" s="97" t="str">
        <f t="shared" si="17"/>
        <v/>
      </c>
      <c r="AG19" s="98" t="str">
        <f t="shared" si="18"/>
        <v/>
      </c>
      <c r="AH19" s="99">
        <f>SUM(AE$14:AE19)</f>
        <v>27885</v>
      </c>
      <c r="AI19" s="99">
        <f t="shared" si="19"/>
        <v>52115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>
        <v>428</v>
      </c>
      <c r="AT19" s="359" t="s">
        <v>121</v>
      </c>
      <c r="AU19" s="360"/>
      <c r="AV19" s="360"/>
      <c r="AW19" s="361"/>
      <c r="AX19" s="9">
        <v>42144</v>
      </c>
      <c r="AY19" s="15" t="s">
        <v>86</v>
      </c>
      <c r="AZ19" s="10">
        <v>3504</v>
      </c>
      <c r="BA19" s="10">
        <v>7.6</v>
      </c>
      <c r="BB19" s="26">
        <v>0</v>
      </c>
      <c r="BC19" s="52">
        <v>2365</v>
      </c>
      <c r="BD19" s="97">
        <f t="shared" si="23"/>
        <v>21.163642052565706</v>
      </c>
      <c r="BE19" s="98">
        <f t="shared" si="24"/>
        <v>7.6</v>
      </c>
      <c r="BF19" s="99">
        <f>SUM(BC$14:BC19)</f>
        <v>74655</v>
      </c>
      <c r="BG19" s="99">
        <f t="shared" si="25"/>
        <v>5345</v>
      </c>
      <c r="BH19" s="100">
        <f t="shared" si="26"/>
        <v>2462.4</v>
      </c>
      <c r="BI19" s="101">
        <f t="shared" si="27"/>
        <v>2365</v>
      </c>
      <c r="BJ19" s="240">
        <f t="shared" si="28"/>
        <v>0.96044509421702395</v>
      </c>
      <c r="BK19" s="241"/>
      <c r="BL19" s="242">
        <v>22065725</v>
      </c>
      <c r="BM19" s="243"/>
      <c r="BN19" s="244"/>
      <c r="BO19" s="60">
        <v>0</v>
      </c>
      <c r="BP19" s="10">
        <v>0</v>
      </c>
      <c r="BQ19" s="10">
        <v>0</v>
      </c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87080</v>
      </c>
      <c r="CE19" s="99">
        <f t="shared" si="31"/>
        <v>-7080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>
        <v>42123</v>
      </c>
      <c r="C20" s="157" t="s">
        <v>89</v>
      </c>
      <c r="D20" s="136">
        <v>3529</v>
      </c>
      <c r="E20" s="136">
        <v>0</v>
      </c>
      <c r="F20" s="137">
        <v>6.6</v>
      </c>
      <c r="G20" s="139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80000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43"/>
      <c r="Q20" s="444"/>
      <c r="R20" s="445"/>
      <c r="S20" s="141">
        <v>1</v>
      </c>
      <c r="T20" s="143">
        <v>4</v>
      </c>
      <c r="U20" s="143">
        <v>0</v>
      </c>
      <c r="V20" s="416" t="s">
        <v>90</v>
      </c>
      <c r="W20" s="417"/>
      <c r="X20" s="417"/>
      <c r="Y20" s="418"/>
      <c r="Z20" s="142">
        <v>42132</v>
      </c>
      <c r="AA20" s="157" t="s">
        <v>103</v>
      </c>
      <c r="AB20" s="143">
        <v>3161</v>
      </c>
      <c r="AC20" s="143">
        <v>7.6</v>
      </c>
      <c r="AD20" s="144">
        <v>0</v>
      </c>
      <c r="AE20" s="146">
        <v>2255</v>
      </c>
      <c r="AF20" s="97">
        <f t="shared" si="17"/>
        <v>20.179286608260323</v>
      </c>
      <c r="AG20" s="98">
        <f t="shared" si="18"/>
        <v>7.6</v>
      </c>
      <c r="AH20" s="99">
        <f>SUM(AE$14:AE20)</f>
        <v>30140</v>
      </c>
      <c r="AI20" s="99">
        <f t="shared" si="19"/>
        <v>49860</v>
      </c>
      <c r="AJ20" s="100">
        <f t="shared" si="20"/>
        <v>2462.4</v>
      </c>
      <c r="AK20" s="101">
        <f t="shared" si="21"/>
        <v>2255</v>
      </c>
      <c r="AL20" s="240">
        <f t="shared" si="22"/>
        <v>0.91577322936972061</v>
      </c>
      <c r="AM20" s="241"/>
      <c r="AN20" s="242"/>
      <c r="AO20" s="243"/>
      <c r="AP20" s="244"/>
      <c r="AQ20" s="3">
        <v>0</v>
      </c>
      <c r="AR20" s="10">
        <v>0</v>
      </c>
      <c r="AS20" s="10">
        <v>47</v>
      </c>
      <c r="AT20" s="359" t="s">
        <v>123</v>
      </c>
      <c r="AU20" s="360"/>
      <c r="AV20" s="360"/>
      <c r="AW20" s="361"/>
      <c r="AX20" s="9">
        <v>42144</v>
      </c>
      <c r="AY20" s="15" t="s">
        <v>89</v>
      </c>
      <c r="AZ20" s="10">
        <v>3529</v>
      </c>
      <c r="BA20" s="10">
        <v>7.6</v>
      </c>
      <c r="BB20" s="26">
        <v>0</v>
      </c>
      <c r="BC20" s="52">
        <v>2630</v>
      </c>
      <c r="BD20" s="97">
        <f t="shared" si="23"/>
        <v>23.535043804755944</v>
      </c>
      <c r="BE20" s="98">
        <f t="shared" si="24"/>
        <v>7.6</v>
      </c>
      <c r="BF20" s="99">
        <f>SUM(BC$14:BC20)</f>
        <v>77285</v>
      </c>
      <c r="BG20" s="99">
        <f t="shared" si="25"/>
        <v>2715</v>
      </c>
      <c r="BH20" s="100">
        <f t="shared" si="26"/>
        <v>2462.4</v>
      </c>
      <c r="BI20" s="101">
        <f t="shared" si="27"/>
        <v>2630</v>
      </c>
      <c r="BJ20" s="240">
        <f t="shared" si="28"/>
        <v>1.0680636777128005</v>
      </c>
      <c r="BK20" s="241"/>
      <c r="BL20" s="242"/>
      <c r="BM20" s="243"/>
      <c r="BN20" s="244"/>
      <c r="BO20" s="60">
        <v>0</v>
      </c>
      <c r="BP20" s="10">
        <v>0</v>
      </c>
      <c r="BQ20" s="10">
        <v>0</v>
      </c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87080</v>
      </c>
      <c r="CE20" s="99">
        <f t="shared" si="31"/>
        <v>-7080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>
        <v>42123</v>
      </c>
      <c r="C21" s="157" t="s">
        <v>83</v>
      </c>
      <c r="D21" s="136">
        <v>28073</v>
      </c>
      <c r="E21" s="136">
        <v>0</v>
      </c>
      <c r="F21" s="136">
        <v>5</v>
      </c>
      <c r="G21" s="139">
        <v>0</v>
      </c>
      <c r="H21" s="97">
        <f t="shared" si="12"/>
        <v>0</v>
      </c>
      <c r="I21" s="98">
        <f t="shared" si="13"/>
        <v>6</v>
      </c>
      <c r="J21" s="99">
        <f>SUM(G$14:G21)</f>
        <v>0</v>
      </c>
      <c r="K21" s="99">
        <f t="shared" si="11"/>
        <v>80000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43"/>
      <c r="Q21" s="444"/>
      <c r="R21" s="445"/>
      <c r="S21" s="141">
        <v>1</v>
      </c>
      <c r="T21" s="143">
        <v>4</v>
      </c>
      <c r="U21" s="143">
        <v>0</v>
      </c>
      <c r="V21" s="416" t="s">
        <v>91</v>
      </c>
      <c r="W21" s="417"/>
      <c r="X21" s="417"/>
      <c r="Y21" s="418"/>
      <c r="Z21" s="142">
        <v>42132</v>
      </c>
      <c r="AA21" s="157" t="s">
        <v>83</v>
      </c>
      <c r="AB21" s="143">
        <v>28073</v>
      </c>
      <c r="AC21" s="143">
        <v>7.6</v>
      </c>
      <c r="AD21" s="143">
        <v>0</v>
      </c>
      <c r="AE21" s="146">
        <v>2570</v>
      </c>
      <c r="AF21" s="97">
        <f t="shared" si="17"/>
        <v>22.998122653316642</v>
      </c>
      <c r="AG21" s="98">
        <f t="shared" si="18"/>
        <v>7.6</v>
      </c>
      <c r="AH21" s="99">
        <f>SUM(AE$14:AE21)</f>
        <v>32710</v>
      </c>
      <c r="AI21" s="99">
        <f t="shared" si="19"/>
        <v>47290</v>
      </c>
      <c r="AJ21" s="100">
        <f t="shared" si="20"/>
        <v>2462.4</v>
      </c>
      <c r="AK21" s="101">
        <f t="shared" si="21"/>
        <v>2570</v>
      </c>
      <c r="AL21" s="240">
        <f t="shared" si="22"/>
        <v>1.0436972059779077</v>
      </c>
      <c r="AM21" s="241"/>
      <c r="AN21" s="242">
        <v>22091321</v>
      </c>
      <c r="AO21" s="243"/>
      <c r="AP21" s="244"/>
      <c r="AQ21" s="3">
        <v>0</v>
      </c>
      <c r="AR21" s="10">
        <v>0</v>
      </c>
      <c r="AS21" s="10">
        <v>0</v>
      </c>
      <c r="AT21" s="245"/>
      <c r="AU21" s="246"/>
      <c r="AV21" s="246"/>
      <c r="AW21" s="247"/>
      <c r="AX21" s="9">
        <v>42144</v>
      </c>
      <c r="AY21" s="15" t="s">
        <v>83</v>
      </c>
      <c r="AZ21" s="10">
        <v>28073</v>
      </c>
      <c r="BA21" s="10">
        <v>7.6</v>
      </c>
      <c r="BB21" s="10">
        <v>0</v>
      </c>
      <c r="BC21" s="52">
        <v>2440</v>
      </c>
      <c r="BD21" s="97">
        <f t="shared" si="23"/>
        <v>21.834793491864829</v>
      </c>
      <c r="BE21" s="98">
        <f t="shared" si="24"/>
        <v>7.6</v>
      </c>
      <c r="BF21" s="99">
        <f>SUM(BC$14:BC21)</f>
        <v>79725</v>
      </c>
      <c r="BG21" s="99">
        <f t="shared" si="25"/>
        <v>275</v>
      </c>
      <c r="BH21" s="100">
        <f t="shared" si="26"/>
        <v>2462.4</v>
      </c>
      <c r="BI21" s="101">
        <f t="shared" si="27"/>
        <v>2440</v>
      </c>
      <c r="BJ21" s="240">
        <f t="shared" si="28"/>
        <v>0.99090318388564003</v>
      </c>
      <c r="BK21" s="241"/>
      <c r="BL21" s="242">
        <v>22065725</v>
      </c>
      <c r="BM21" s="243"/>
      <c r="BN21" s="244"/>
      <c r="BO21" s="60">
        <v>0</v>
      </c>
      <c r="BP21" s="10">
        <v>0</v>
      </c>
      <c r="BQ21" s="10">
        <v>0</v>
      </c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87080</v>
      </c>
      <c r="CE21" s="99">
        <f t="shared" si="31"/>
        <v>-7080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>
        <v>42123</v>
      </c>
      <c r="C22" s="157" t="s">
        <v>83</v>
      </c>
      <c r="D22" s="136">
        <v>28073</v>
      </c>
      <c r="E22" s="136">
        <v>0</v>
      </c>
      <c r="F22" s="136">
        <v>0</v>
      </c>
      <c r="G22" s="139">
        <v>0</v>
      </c>
      <c r="H22" s="97">
        <f t="shared" si="12"/>
        <v>0</v>
      </c>
      <c r="I22" s="98">
        <f t="shared" si="13"/>
        <v>1.6</v>
      </c>
      <c r="J22" s="99">
        <f>SUM(G$14:G22)</f>
        <v>0</v>
      </c>
      <c r="K22" s="99">
        <f t="shared" si="11"/>
        <v>80000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43"/>
      <c r="Q22" s="444"/>
      <c r="R22" s="445"/>
      <c r="S22" s="141">
        <v>1.6</v>
      </c>
      <c r="T22" s="143">
        <v>3</v>
      </c>
      <c r="U22" s="143">
        <v>0</v>
      </c>
      <c r="V22" s="416" t="s">
        <v>92</v>
      </c>
      <c r="W22" s="417"/>
      <c r="X22" s="417"/>
      <c r="Y22" s="418"/>
      <c r="Z22" s="142"/>
      <c r="AA22" s="157"/>
      <c r="AB22" s="143"/>
      <c r="AC22" s="143"/>
      <c r="AD22" s="143"/>
      <c r="AE22" s="146"/>
      <c r="AF22" s="97" t="str">
        <f t="shared" si="17"/>
        <v/>
      </c>
      <c r="AG22" s="98" t="str">
        <f t="shared" si="18"/>
        <v/>
      </c>
      <c r="AH22" s="99">
        <f>SUM(AE$14:AE22)</f>
        <v>32710</v>
      </c>
      <c r="AI22" s="99">
        <f t="shared" si="19"/>
        <v>47290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359"/>
      <c r="AU22" s="360"/>
      <c r="AV22" s="360"/>
      <c r="AW22" s="361"/>
      <c r="AX22" s="9">
        <v>42145</v>
      </c>
      <c r="AY22" s="15" t="s">
        <v>86</v>
      </c>
      <c r="AZ22" s="10">
        <v>3504</v>
      </c>
      <c r="BA22" s="10">
        <v>7.6</v>
      </c>
      <c r="BB22" s="10">
        <v>0</v>
      </c>
      <c r="BC22" s="52">
        <v>2175</v>
      </c>
      <c r="BD22" s="97">
        <f t="shared" si="23"/>
        <v>19.463391739674591</v>
      </c>
      <c r="BE22" s="98">
        <f t="shared" si="24"/>
        <v>7.6</v>
      </c>
      <c r="BF22" s="99">
        <f>SUM(BC$14:BC22)</f>
        <v>81900</v>
      </c>
      <c r="BG22" s="99">
        <f t="shared" si="25"/>
        <v>-1900</v>
      </c>
      <c r="BH22" s="100">
        <f t="shared" si="26"/>
        <v>2462.4</v>
      </c>
      <c r="BI22" s="101">
        <f t="shared" si="27"/>
        <v>2175</v>
      </c>
      <c r="BJ22" s="240">
        <f t="shared" si="28"/>
        <v>0.88328460038986356</v>
      </c>
      <c r="BK22" s="241"/>
      <c r="BL22" s="242">
        <v>22065725</v>
      </c>
      <c r="BM22" s="243"/>
      <c r="BN22" s="244"/>
      <c r="BO22" s="60">
        <v>0</v>
      </c>
      <c r="BP22" s="10">
        <v>0</v>
      </c>
      <c r="BQ22" s="10">
        <v>0</v>
      </c>
      <c r="BR22" s="245" t="s">
        <v>134</v>
      </c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87080</v>
      </c>
      <c r="CE22" s="99">
        <f t="shared" si="31"/>
        <v>-7080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>
        <v>42124</v>
      </c>
      <c r="C23" s="157" t="s">
        <v>86</v>
      </c>
      <c r="D23" s="136">
        <v>3504</v>
      </c>
      <c r="E23" s="136">
        <v>4.5999999999999996</v>
      </c>
      <c r="F23" s="136">
        <v>0</v>
      </c>
      <c r="G23" s="139">
        <v>1285</v>
      </c>
      <c r="H23" s="97">
        <f t="shared" si="12"/>
        <v>11.499061326658321</v>
      </c>
      <c r="I23" s="98">
        <f t="shared" si="13"/>
        <v>7.6</v>
      </c>
      <c r="J23" s="99">
        <f>SUM(G$14:G23)</f>
        <v>1285</v>
      </c>
      <c r="K23" s="99">
        <f t="shared" si="11"/>
        <v>78715</v>
      </c>
      <c r="L23" s="100">
        <f t="shared" si="14"/>
        <v>1490.3999999999999</v>
      </c>
      <c r="M23" s="101">
        <f t="shared" si="15"/>
        <v>1285</v>
      </c>
      <c r="N23" s="240">
        <f t="shared" si="16"/>
        <v>0.86218464841653253</v>
      </c>
      <c r="O23" s="241"/>
      <c r="P23" s="443"/>
      <c r="Q23" s="444"/>
      <c r="R23" s="445"/>
      <c r="S23" s="141">
        <v>3</v>
      </c>
      <c r="T23" s="143">
        <v>2</v>
      </c>
      <c r="U23" s="143">
        <v>152</v>
      </c>
      <c r="V23" s="419" t="s">
        <v>93</v>
      </c>
      <c r="W23" s="420"/>
      <c r="X23" s="420"/>
      <c r="Y23" s="421"/>
      <c r="Z23" s="142">
        <v>42135</v>
      </c>
      <c r="AA23" s="157" t="s">
        <v>83</v>
      </c>
      <c r="AB23" s="143">
        <v>28073</v>
      </c>
      <c r="AC23" s="143">
        <v>7.6</v>
      </c>
      <c r="AD23" s="143">
        <v>0</v>
      </c>
      <c r="AE23" s="146">
        <v>2390</v>
      </c>
      <c r="AF23" s="97">
        <f t="shared" si="17"/>
        <v>21.387359198998745</v>
      </c>
      <c r="AG23" s="98">
        <f t="shared" si="18"/>
        <v>7.6</v>
      </c>
      <c r="AH23" s="99">
        <f>SUM(AE$14:AE23)</f>
        <v>35100</v>
      </c>
      <c r="AI23" s="99">
        <f t="shared" si="19"/>
        <v>44900</v>
      </c>
      <c r="AJ23" s="100">
        <f t="shared" si="20"/>
        <v>2462.4</v>
      </c>
      <c r="AK23" s="101">
        <f t="shared" si="21"/>
        <v>2390</v>
      </c>
      <c r="AL23" s="240">
        <f t="shared" si="22"/>
        <v>0.97059779077322939</v>
      </c>
      <c r="AM23" s="241"/>
      <c r="AN23" s="242">
        <v>22091321</v>
      </c>
      <c r="AO23" s="243"/>
      <c r="AP23" s="244"/>
      <c r="AQ23" s="3">
        <v>0</v>
      </c>
      <c r="AR23" s="10">
        <v>0</v>
      </c>
      <c r="AS23" s="10">
        <v>0</v>
      </c>
      <c r="AT23" s="245"/>
      <c r="AU23" s="246"/>
      <c r="AV23" s="246"/>
      <c r="AW23" s="247"/>
      <c r="AX23" s="9">
        <v>42145</v>
      </c>
      <c r="AY23" s="162" t="s">
        <v>103</v>
      </c>
      <c r="AZ23" s="10">
        <v>3161</v>
      </c>
      <c r="BA23" s="10">
        <v>7.6</v>
      </c>
      <c r="BB23" s="10">
        <v>0</v>
      </c>
      <c r="BC23" s="52">
        <v>2550</v>
      </c>
      <c r="BD23" s="97">
        <f t="shared" si="23"/>
        <v>22.819148936170212</v>
      </c>
      <c r="BE23" s="98">
        <f t="shared" si="24"/>
        <v>7.6</v>
      </c>
      <c r="BF23" s="99">
        <f>SUM(BC$14:BC23)</f>
        <v>84450</v>
      </c>
      <c r="BG23" s="99">
        <f t="shared" si="25"/>
        <v>-4450</v>
      </c>
      <c r="BH23" s="100">
        <f t="shared" si="26"/>
        <v>2462.4</v>
      </c>
      <c r="BI23" s="101">
        <f t="shared" si="27"/>
        <v>2550</v>
      </c>
      <c r="BJ23" s="240">
        <f t="shared" si="28"/>
        <v>1.0355750487329434</v>
      </c>
      <c r="BK23" s="241"/>
      <c r="BL23" s="242"/>
      <c r="BM23" s="243"/>
      <c r="BN23" s="244"/>
      <c r="BO23" s="60">
        <v>0</v>
      </c>
      <c r="BP23" s="10">
        <v>0</v>
      </c>
      <c r="BQ23" s="10">
        <v>0</v>
      </c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87080</v>
      </c>
      <c r="CE23" s="99">
        <f t="shared" si="31"/>
        <v>-7080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>
        <v>42124</v>
      </c>
      <c r="C24" s="157" t="s">
        <v>98</v>
      </c>
      <c r="D24" s="136">
        <v>3161</v>
      </c>
      <c r="E24" s="136">
        <v>7.6</v>
      </c>
      <c r="F24" s="136">
        <v>0</v>
      </c>
      <c r="G24" s="140">
        <v>1385</v>
      </c>
      <c r="H24" s="97">
        <f t="shared" si="12"/>
        <v>12.393929912390487</v>
      </c>
      <c r="I24" s="98">
        <f t="shared" si="13"/>
        <v>7.6</v>
      </c>
      <c r="J24" s="99">
        <f>SUM(G$14:G24)</f>
        <v>2670</v>
      </c>
      <c r="K24" s="99">
        <f t="shared" si="11"/>
        <v>77330</v>
      </c>
      <c r="L24" s="100">
        <f t="shared" si="14"/>
        <v>2462.4</v>
      </c>
      <c r="M24" s="101">
        <f t="shared" si="15"/>
        <v>1385</v>
      </c>
      <c r="N24" s="240">
        <f t="shared" si="16"/>
        <v>0.56245938921377514</v>
      </c>
      <c r="O24" s="241"/>
      <c r="P24" s="443"/>
      <c r="Q24" s="444"/>
      <c r="R24" s="445"/>
      <c r="S24" s="141">
        <v>0</v>
      </c>
      <c r="T24" s="143">
        <v>0</v>
      </c>
      <c r="U24" s="143">
        <v>0</v>
      </c>
      <c r="V24" s="416"/>
      <c r="W24" s="417"/>
      <c r="X24" s="417"/>
      <c r="Y24" s="418"/>
      <c r="Z24" s="142">
        <v>42136</v>
      </c>
      <c r="AA24" s="157" t="s">
        <v>86</v>
      </c>
      <c r="AB24" s="143">
        <v>3504</v>
      </c>
      <c r="AC24" s="143">
        <v>5.0999999999999996</v>
      </c>
      <c r="AD24" s="143">
        <v>0</v>
      </c>
      <c r="AE24" s="147">
        <v>1640</v>
      </c>
      <c r="AF24" s="97">
        <f t="shared" si="17"/>
        <v>14.675844806007508</v>
      </c>
      <c r="AG24" s="98">
        <f t="shared" si="18"/>
        <v>6.6</v>
      </c>
      <c r="AH24" s="99">
        <f>SUM(AE$14:AE24)</f>
        <v>36740</v>
      </c>
      <c r="AI24" s="99">
        <f t="shared" si="19"/>
        <v>43260</v>
      </c>
      <c r="AJ24" s="100">
        <f t="shared" si="20"/>
        <v>1652.3999999999999</v>
      </c>
      <c r="AK24" s="101">
        <f t="shared" si="21"/>
        <v>1640</v>
      </c>
      <c r="AL24" s="240">
        <f t="shared" si="22"/>
        <v>0.99249576373759385</v>
      </c>
      <c r="AM24" s="241"/>
      <c r="AN24" s="242">
        <v>22091321</v>
      </c>
      <c r="AO24" s="243"/>
      <c r="AP24" s="244"/>
      <c r="AQ24" s="3">
        <v>1.5</v>
      </c>
      <c r="AR24" s="10">
        <v>2</v>
      </c>
      <c r="AS24" s="10">
        <v>0</v>
      </c>
      <c r="AT24" s="245" t="s">
        <v>122</v>
      </c>
      <c r="AU24" s="246"/>
      <c r="AV24" s="246"/>
      <c r="AW24" s="247"/>
      <c r="AX24" s="9">
        <v>42145</v>
      </c>
      <c r="AY24" s="162" t="s">
        <v>83</v>
      </c>
      <c r="AZ24" s="10">
        <v>28073</v>
      </c>
      <c r="BA24" s="10">
        <v>7.6</v>
      </c>
      <c r="BB24" s="10">
        <v>0</v>
      </c>
      <c r="BC24" s="52">
        <v>2630</v>
      </c>
      <c r="BD24" s="97">
        <f t="shared" si="23"/>
        <v>23.535043804755944</v>
      </c>
      <c r="BE24" s="98">
        <f t="shared" si="24"/>
        <v>7.6</v>
      </c>
      <c r="BF24" s="99">
        <f>SUM(BC$14:BC24)</f>
        <v>87080</v>
      </c>
      <c r="BG24" s="99">
        <f t="shared" si="25"/>
        <v>-7080</v>
      </c>
      <c r="BH24" s="100">
        <f t="shared" si="26"/>
        <v>2462.4</v>
      </c>
      <c r="BI24" s="101">
        <f t="shared" si="27"/>
        <v>2630</v>
      </c>
      <c r="BJ24" s="240">
        <f t="shared" si="28"/>
        <v>1.0680636777128005</v>
      </c>
      <c r="BK24" s="241"/>
      <c r="BL24" s="242"/>
      <c r="BM24" s="243"/>
      <c r="BN24" s="244"/>
      <c r="BO24" s="60">
        <v>0</v>
      </c>
      <c r="BP24" s="10">
        <v>0</v>
      </c>
      <c r="BQ24" s="10">
        <v>0</v>
      </c>
      <c r="BR24" s="359" t="s">
        <v>136</v>
      </c>
      <c r="BS24" s="360"/>
      <c r="BT24" s="360"/>
      <c r="BU24" s="36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87080</v>
      </c>
      <c r="CE24" s="99">
        <f t="shared" si="31"/>
        <v>-7080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>
        <v>42124</v>
      </c>
      <c r="C25" s="157" t="s">
        <v>83</v>
      </c>
      <c r="D25" s="156">
        <v>28023</v>
      </c>
      <c r="E25" s="136">
        <v>6</v>
      </c>
      <c r="F25" s="136">
        <v>0</v>
      </c>
      <c r="G25" s="139">
        <v>1310</v>
      </c>
      <c r="H25" s="97">
        <f t="shared" si="12"/>
        <v>11.722778473091363</v>
      </c>
      <c r="I25" s="98">
        <f t="shared" si="13"/>
        <v>7.6</v>
      </c>
      <c r="J25" s="99">
        <f>SUM(G$14:G25)</f>
        <v>3980</v>
      </c>
      <c r="K25" s="99">
        <f t="shared" si="11"/>
        <v>76020</v>
      </c>
      <c r="L25" s="100">
        <f t="shared" si="14"/>
        <v>1944</v>
      </c>
      <c r="M25" s="101">
        <f t="shared" si="15"/>
        <v>1310</v>
      </c>
      <c r="N25" s="240">
        <f t="shared" si="16"/>
        <v>0.6738683127572016</v>
      </c>
      <c r="O25" s="241"/>
      <c r="P25" s="443"/>
      <c r="Q25" s="444"/>
      <c r="R25" s="445"/>
      <c r="S25" s="141">
        <v>1.6</v>
      </c>
      <c r="T25" s="143">
        <v>2</v>
      </c>
      <c r="U25" s="143">
        <v>0</v>
      </c>
      <c r="V25" s="416" t="s">
        <v>99</v>
      </c>
      <c r="W25" s="417"/>
      <c r="X25" s="417"/>
      <c r="Y25" s="418"/>
      <c r="Z25" s="142">
        <v>42136</v>
      </c>
      <c r="AA25" s="157" t="s">
        <v>86</v>
      </c>
      <c r="AB25" s="143">
        <v>3504</v>
      </c>
      <c r="AC25" s="143">
        <v>0</v>
      </c>
      <c r="AD25" s="143">
        <v>0</v>
      </c>
      <c r="AE25" s="146">
        <v>0</v>
      </c>
      <c r="AF25" s="97">
        <f t="shared" si="17"/>
        <v>0</v>
      </c>
      <c r="AG25" s="98">
        <f t="shared" si="18"/>
        <v>1</v>
      </c>
      <c r="AH25" s="99">
        <f>SUM(AE$14:AE25)</f>
        <v>36740</v>
      </c>
      <c r="AI25" s="99">
        <f t="shared" si="19"/>
        <v>43260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>
        <v>1</v>
      </c>
      <c r="AR25" s="10">
        <v>4</v>
      </c>
      <c r="AS25" s="10">
        <v>0</v>
      </c>
      <c r="AT25" s="245" t="s">
        <v>91</v>
      </c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87080</v>
      </c>
      <c r="BG25" s="99">
        <f t="shared" si="25"/>
        <v>-7080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 t="s">
        <v>137</v>
      </c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87080</v>
      </c>
      <c r="CE25" s="99">
        <f t="shared" si="31"/>
        <v>-7080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/>
      <c r="C26" s="374" t="s">
        <v>100</v>
      </c>
      <c r="D26" s="375"/>
      <c r="E26" s="136">
        <f>SUM(E15:E25)</f>
        <v>18.2</v>
      </c>
      <c r="F26" s="136">
        <f>SUM(F15:F25)</f>
        <v>44</v>
      </c>
      <c r="G26" s="139">
        <f>SUM(G15:G25)</f>
        <v>3980</v>
      </c>
      <c r="H26" s="97">
        <f t="shared" si="12"/>
        <v>35.615769712140171</v>
      </c>
      <c r="I26" s="98">
        <f t="shared" si="13"/>
        <v>74.400000000000006</v>
      </c>
      <c r="J26" s="99">
        <f>SUM(G$14:G26)</f>
        <v>7960</v>
      </c>
      <c r="K26" s="99">
        <f t="shared" si="11"/>
        <v>72040</v>
      </c>
      <c r="L26" s="100">
        <f t="shared" si="14"/>
        <v>5896.800000000002</v>
      </c>
      <c r="M26" s="101">
        <f t="shared" si="15"/>
        <v>3980</v>
      </c>
      <c r="N26" s="240">
        <f t="shared" si="16"/>
        <v>0.67494234160900801</v>
      </c>
      <c r="O26" s="241"/>
      <c r="P26" s="443"/>
      <c r="Q26" s="444"/>
      <c r="R26" s="445"/>
      <c r="S26" s="141">
        <f>SUM(S15:S25)</f>
        <v>12.2</v>
      </c>
      <c r="T26" s="143"/>
      <c r="U26" s="143"/>
      <c r="V26" s="416"/>
      <c r="W26" s="417"/>
      <c r="X26" s="417"/>
      <c r="Y26" s="418"/>
      <c r="Z26" s="142">
        <v>42136</v>
      </c>
      <c r="AA26" s="157" t="s">
        <v>103</v>
      </c>
      <c r="AB26" s="143">
        <v>3161</v>
      </c>
      <c r="AC26" s="143">
        <v>7.6</v>
      </c>
      <c r="AD26" s="143">
        <v>0</v>
      </c>
      <c r="AE26" s="146">
        <v>2380</v>
      </c>
      <c r="AF26" s="97">
        <f t="shared" si="17"/>
        <v>21.297872340425531</v>
      </c>
      <c r="AG26" s="98">
        <f t="shared" si="18"/>
        <v>7.6</v>
      </c>
      <c r="AH26" s="99">
        <f>SUM(AE$14:AE26)</f>
        <v>39120</v>
      </c>
      <c r="AI26" s="99">
        <f t="shared" si="19"/>
        <v>40880</v>
      </c>
      <c r="AJ26" s="100">
        <f t="shared" si="20"/>
        <v>2462.4</v>
      </c>
      <c r="AK26" s="101">
        <f t="shared" si="21"/>
        <v>2380</v>
      </c>
      <c r="AL26" s="240">
        <f t="shared" si="22"/>
        <v>0.96653671215074721</v>
      </c>
      <c r="AM26" s="241"/>
      <c r="AN26" s="242"/>
      <c r="AO26" s="243"/>
      <c r="AP26" s="244"/>
      <c r="AQ26" s="3">
        <v>0</v>
      </c>
      <c r="AR26" s="10">
        <v>0</v>
      </c>
      <c r="AS26" s="10">
        <v>0</v>
      </c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87080</v>
      </c>
      <c r="BG26" s="99">
        <f t="shared" si="25"/>
        <v>-7080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87080</v>
      </c>
      <c r="CE26" s="99">
        <f t="shared" si="31"/>
        <v>-7080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/>
      <c r="C27" s="374" t="s">
        <v>101</v>
      </c>
      <c r="D27" s="375"/>
      <c r="E27" s="136">
        <v>-18.2</v>
      </c>
      <c r="F27" s="136">
        <v>-44</v>
      </c>
      <c r="G27" s="139">
        <v>-3980</v>
      </c>
      <c r="H27" s="97">
        <f t="shared" si="12"/>
        <v>-35.615769712140171</v>
      </c>
      <c r="I27" s="98">
        <f t="shared" si="13"/>
        <v>-74.400000000000006</v>
      </c>
      <c r="J27" s="99">
        <f>SUM(G$14:G27)</f>
        <v>3980</v>
      </c>
      <c r="K27" s="99">
        <f t="shared" si="11"/>
        <v>76020</v>
      </c>
      <c r="L27" s="100">
        <f t="shared" si="14"/>
        <v>-5896.800000000002</v>
      </c>
      <c r="M27" s="101">
        <f t="shared" si="15"/>
        <v>-3980</v>
      </c>
      <c r="N27" s="240">
        <f t="shared" si="16"/>
        <v>0.67494234160900801</v>
      </c>
      <c r="O27" s="241"/>
      <c r="P27" s="443"/>
      <c r="Q27" s="444"/>
      <c r="R27" s="445"/>
      <c r="S27" s="141">
        <v>-12.2</v>
      </c>
      <c r="T27" s="143"/>
      <c r="U27" s="143"/>
      <c r="V27" s="416"/>
      <c r="W27" s="417"/>
      <c r="X27" s="417"/>
      <c r="Y27" s="418"/>
      <c r="Z27" s="142">
        <v>42136</v>
      </c>
      <c r="AA27" s="157" t="s">
        <v>83</v>
      </c>
      <c r="AB27" s="143">
        <v>28073</v>
      </c>
      <c r="AC27" s="143">
        <v>7.6</v>
      </c>
      <c r="AD27" s="143">
        <v>0</v>
      </c>
      <c r="AE27" s="146">
        <v>2590</v>
      </c>
      <c r="AF27" s="97">
        <f t="shared" si="17"/>
        <v>23.177096370463076</v>
      </c>
      <c r="AG27" s="98">
        <f t="shared" si="18"/>
        <v>7.6</v>
      </c>
      <c r="AH27" s="99">
        <f>SUM(AE$14:AE27)</f>
        <v>41710</v>
      </c>
      <c r="AI27" s="99">
        <f t="shared" si="19"/>
        <v>38290</v>
      </c>
      <c r="AJ27" s="100">
        <f t="shared" si="20"/>
        <v>2462.4</v>
      </c>
      <c r="AK27" s="101">
        <f t="shared" si="21"/>
        <v>2590</v>
      </c>
      <c r="AL27" s="240">
        <f t="shared" si="22"/>
        <v>1.0518193632228721</v>
      </c>
      <c r="AM27" s="241"/>
      <c r="AN27" s="242">
        <v>22091321</v>
      </c>
      <c r="AO27" s="243"/>
      <c r="AP27" s="244"/>
      <c r="AQ27" s="3">
        <v>0</v>
      </c>
      <c r="AR27" s="10">
        <v>0</v>
      </c>
      <c r="AS27" s="10">
        <v>0</v>
      </c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87080</v>
      </c>
      <c r="BG27" s="99">
        <f t="shared" si="25"/>
        <v>-7080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87080</v>
      </c>
      <c r="CE27" s="99">
        <f t="shared" si="31"/>
        <v>-7080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>
        <v>42125</v>
      </c>
      <c r="C28" s="157" t="s">
        <v>103</v>
      </c>
      <c r="D28" s="136">
        <v>3161</v>
      </c>
      <c r="E28" s="136">
        <v>1.2</v>
      </c>
      <c r="F28" s="136">
        <v>0</v>
      </c>
      <c r="G28" s="139">
        <v>400</v>
      </c>
      <c r="H28" s="97">
        <f t="shared" si="12"/>
        <v>3.5794743429286604</v>
      </c>
      <c r="I28" s="98">
        <f t="shared" si="13"/>
        <v>7.6000000000000005</v>
      </c>
      <c r="J28" s="99">
        <f>SUM(G$14:G28)</f>
        <v>4380</v>
      </c>
      <c r="K28" s="99">
        <f t="shared" si="11"/>
        <v>75620</v>
      </c>
      <c r="L28" s="100">
        <f t="shared" si="14"/>
        <v>388.80000000000007</v>
      </c>
      <c r="M28" s="101">
        <f t="shared" si="15"/>
        <v>400</v>
      </c>
      <c r="N28" s="240">
        <f t="shared" si="16"/>
        <v>1.0288065843621397</v>
      </c>
      <c r="O28" s="241"/>
      <c r="P28" s="443"/>
      <c r="Q28" s="444"/>
      <c r="R28" s="445"/>
      <c r="S28" s="141">
        <v>6.4</v>
      </c>
      <c r="T28" s="143">
        <v>2</v>
      </c>
      <c r="U28" s="143">
        <v>0</v>
      </c>
      <c r="V28" s="416" t="s">
        <v>104</v>
      </c>
      <c r="W28" s="417"/>
      <c r="X28" s="417"/>
      <c r="Y28" s="418"/>
      <c r="Z28" s="142">
        <v>42137</v>
      </c>
      <c r="AA28" s="157" t="s">
        <v>86</v>
      </c>
      <c r="AB28" s="143">
        <v>3504</v>
      </c>
      <c r="AC28" s="143">
        <v>7.6</v>
      </c>
      <c r="AD28" s="143">
        <v>0</v>
      </c>
      <c r="AE28" s="146">
        <v>2300</v>
      </c>
      <c r="AF28" s="97">
        <f t="shared" si="17"/>
        <v>20.581977471839796</v>
      </c>
      <c r="AG28" s="98">
        <f t="shared" si="18"/>
        <v>7.6</v>
      </c>
      <c r="AH28" s="99">
        <f>SUM(AE$14:AE28)</f>
        <v>44010</v>
      </c>
      <c r="AI28" s="99">
        <f t="shared" si="19"/>
        <v>35990</v>
      </c>
      <c r="AJ28" s="100">
        <f t="shared" si="20"/>
        <v>2462.4</v>
      </c>
      <c r="AK28" s="101">
        <f t="shared" si="21"/>
        <v>2300</v>
      </c>
      <c r="AL28" s="240">
        <f t="shared" si="22"/>
        <v>0.93404808317089016</v>
      </c>
      <c r="AM28" s="241"/>
      <c r="AN28" s="242">
        <v>22091321</v>
      </c>
      <c r="AO28" s="243"/>
      <c r="AP28" s="244"/>
      <c r="AQ28" s="3">
        <v>0</v>
      </c>
      <c r="AR28" s="10">
        <v>0</v>
      </c>
      <c r="AS28" s="10">
        <v>0</v>
      </c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87080</v>
      </c>
      <c r="BG28" s="99">
        <f t="shared" si="25"/>
        <v>-7080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87080</v>
      </c>
      <c r="CE28" s="99">
        <f t="shared" si="31"/>
        <v>-7080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>
        <v>42125</v>
      </c>
      <c r="C29" s="157" t="s">
        <v>105</v>
      </c>
      <c r="D29" s="136">
        <v>27927</v>
      </c>
      <c r="E29" s="136">
        <v>4</v>
      </c>
      <c r="F29" s="136">
        <v>0</v>
      </c>
      <c r="G29" s="139">
        <v>850</v>
      </c>
      <c r="H29" s="97">
        <f t="shared" si="12"/>
        <v>7.6063829787234036</v>
      </c>
      <c r="I29" s="98">
        <f t="shared" si="13"/>
        <v>7.6</v>
      </c>
      <c r="J29" s="99">
        <f>SUM(G$14:G29)</f>
        <v>5230</v>
      </c>
      <c r="K29" s="99">
        <f t="shared" si="11"/>
        <v>74770</v>
      </c>
      <c r="L29" s="100">
        <f t="shared" si="14"/>
        <v>1295.9999999999998</v>
      </c>
      <c r="M29" s="101">
        <f t="shared" si="15"/>
        <v>850</v>
      </c>
      <c r="N29" s="240">
        <f t="shared" si="16"/>
        <v>0.65586419753086433</v>
      </c>
      <c r="O29" s="241"/>
      <c r="P29" s="443"/>
      <c r="Q29" s="444"/>
      <c r="R29" s="445"/>
      <c r="S29" s="141">
        <v>3.6</v>
      </c>
      <c r="T29" s="143">
        <v>2</v>
      </c>
      <c r="U29" s="143">
        <v>16</v>
      </c>
      <c r="V29" s="416" t="s">
        <v>106</v>
      </c>
      <c r="W29" s="417"/>
      <c r="X29" s="417"/>
      <c r="Y29" s="418"/>
      <c r="Z29" s="142">
        <v>42137</v>
      </c>
      <c r="AA29" s="157" t="s">
        <v>103</v>
      </c>
      <c r="AB29" s="143">
        <v>3161</v>
      </c>
      <c r="AC29" s="143">
        <v>7.6</v>
      </c>
      <c r="AD29" s="143">
        <v>0</v>
      </c>
      <c r="AE29" s="146">
        <v>2405</v>
      </c>
      <c r="AF29" s="97">
        <f t="shared" si="17"/>
        <v>21.52158948685857</v>
      </c>
      <c r="AG29" s="98">
        <f t="shared" si="18"/>
        <v>7.6</v>
      </c>
      <c r="AH29" s="99">
        <f>SUM(AE$14:AE29)</f>
        <v>46415</v>
      </c>
      <c r="AI29" s="99">
        <f t="shared" si="19"/>
        <v>33585</v>
      </c>
      <c r="AJ29" s="100">
        <f t="shared" si="20"/>
        <v>2462.4</v>
      </c>
      <c r="AK29" s="101">
        <f t="shared" si="21"/>
        <v>2405</v>
      </c>
      <c r="AL29" s="240">
        <f t="shared" si="22"/>
        <v>0.97668940870695253</v>
      </c>
      <c r="AM29" s="241"/>
      <c r="AN29" s="242">
        <v>22091321</v>
      </c>
      <c r="AO29" s="243"/>
      <c r="AP29" s="244"/>
      <c r="AQ29" s="3">
        <v>0</v>
      </c>
      <c r="AR29" s="10">
        <v>0</v>
      </c>
      <c r="AS29" s="10">
        <v>0</v>
      </c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87080</v>
      </c>
      <c r="BG29" s="99">
        <f t="shared" si="25"/>
        <v>-7080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87080</v>
      </c>
      <c r="CE29" s="99">
        <f t="shared" si="31"/>
        <v>-7080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>
        <v>42128</v>
      </c>
      <c r="C30" s="157" t="s">
        <v>86</v>
      </c>
      <c r="D30" s="136">
        <v>3504</v>
      </c>
      <c r="E30" s="136">
        <v>6.6</v>
      </c>
      <c r="F30" s="136">
        <v>0</v>
      </c>
      <c r="G30" s="139">
        <v>1110</v>
      </c>
      <c r="H30" s="97">
        <f t="shared" si="12"/>
        <v>9.933041301627032</v>
      </c>
      <c r="I30" s="98">
        <f t="shared" si="13"/>
        <v>7.6</v>
      </c>
      <c r="J30" s="99">
        <f>SUM(G$14:G30)</f>
        <v>6340</v>
      </c>
      <c r="K30" s="99">
        <f t="shared" si="11"/>
        <v>73660</v>
      </c>
      <c r="L30" s="100">
        <f t="shared" si="14"/>
        <v>2138.4</v>
      </c>
      <c r="M30" s="101">
        <f t="shared" si="15"/>
        <v>1110</v>
      </c>
      <c r="N30" s="240">
        <f t="shared" si="16"/>
        <v>0.51907968574635244</v>
      </c>
      <c r="O30" s="241"/>
      <c r="P30" s="443"/>
      <c r="Q30" s="444"/>
      <c r="R30" s="445"/>
      <c r="S30" s="141">
        <v>1</v>
      </c>
      <c r="T30" s="143">
        <v>4</v>
      </c>
      <c r="U30" s="143">
        <v>52</v>
      </c>
      <c r="V30" s="419" t="s">
        <v>107</v>
      </c>
      <c r="W30" s="420"/>
      <c r="X30" s="420"/>
      <c r="Y30" s="421"/>
      <c r="Z30" s="142">
        <v>42137</v>
      </c>
      <c r="AA30" s="157" t="s">
        <v>83</v>
      </c>
      <c r="AB30" s="143">
        <v>28075</v>
      </c>
      <c r="AC30" s="143">
        <v>7.6</v>
      </c>
      <c r="AD30" s="143">
        <v>0</v>
      </c>
      <c r="AE30" s="146">
        <v>2600</v>
      </c>
      <c r="AF30" s="97">
        <f t="shared" si="17"/>
        <v>23.266583229036293</v>
      </c>
      <c r="AG30" s="98">
        <f t="shared" si="18"/>
        <v>7.6</v>
      </c>
      <c r="AH30" s="99">
        <f>SUM(AE$14:AE30)</f>
        <v>49015</v>
      </c>
      <c r="AI30" s="99">
        <f t="shared" si="19"/>
        <v>30985</v>
      </c>
      <c r="AJ30" s="100">
        <f t="shared" si="20"/>
        <v>2462.4</v>
      </c>
      <c r="AK30" s="101">
        <f t="shared" si="21"/>
        <v>2600</v>
      </c>
      <c r="AL30" s="240">
        <f t="shared" si="22"/>
        <v>1.055880441845354</v>
      </c>
      <c r="AM30" s="241"/>
      <c r="AN30" s="242"/>
      <c r="AO30" s="243"/>
      <c r="AP30" s="244"/>
      <c r="AQ30" s="3">
        <v>0</v>
      </c>
      <c r="AR30" s="10">
        <v>0</v>
      </c>
      <c r="AS30" s="10">
        <v>0</v>
      </c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87080</v>
      </c>
      <c r="BG30" s="99">
        <f t="shared" si="25"/>
        <v>-7080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87080</v>
      </c>
      <c r="CE30" s="99">
        <f t="shared" si="31"/>
        <v>-7080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>
        <v>42128</v>
      </c>
      <c r="C31" s="157" t="s">
        <v>103</v>
      </c>
      <c r="D31" s="136">
        <v>3161</v>
      </c>
      <c r="E31" s="136">
        <v>7.6</v>
      </c>
      <c r="F31" s="136">
        <v>0</v>
      </c>
      <c r="G31" s="139">
        <v>1610</v>
      </c>
      <c r="H31" s="97">
        <f t="shared" si="12"/>
        <v>14.407384230287859</v>
      </c>
      <c r="I31" s="98">
        <f t="shared" si="13"/>
        <v>7.6</v>
      </c>
      <c r="J31" s="99">
        <f>SUM(G$14:G31)</f>
        <v>7950</v>
      </c>
      <c r="K31" s="99">
        <f t="shared" si="11"/>
        <v>72050</v>
      </c>
      <c r="L31" s="100">
        <f t="shared" si="14"/>
        <v>2462.4</v>
      </c>
      <c r="M31" s="101">
        <f t="shared" si="15"/>
        <v>1610</v>
      </c>
      <c r="N31" s="240">
        <f t="shared" si="16"/>
        <v>0.65383365821962314</v>
      </c>
      <c r="O31" s="241"/>
      <c r="P31" s="443"/>
      <c r="Q31" s="444"/>
      <c r="R31" s="445"/>
      <c r="S31" s="141">
        <v>0</v>
      </c>
      <c r="T31" s="143">
        <v>0</v>
      </c>
      <c r="U31" s="143">
        <v>0</v>
      </c>
      <c r="V31" s="416" t="s">
        <v>108</v>
      </c>
      <c r="W31" s="417"/>
      <c r="X31" s="417"/>
      <c r="Y31" s="418"/>
      <c r="Z31" s="142">
        <v>42138</v>
      </c>
      <c r="AA31" s="157" t="s">
        <v>86</v>
      </c>
      <c r="AB31" s="143">
        <v>3504</v>
      </c>
      <c r="AC31" s="143">
        <v>2.5</v>
      </c>
      <c r="AD31" s="143">
        <v>0</v>
      </c>
      <c r="AE31" s="146">
        <v>975</v>
      </c>
      <c r="AF31" s="97">
        <f t="shared" si="17"/>
        <v>8.7249687108886089</v>
      </c>
      <c r="AG31" s="98">
        <f t="shared" si="18"/>
        <v>7.6</v>
      </c>
      <c r="AH31" s="99">
        <f>SUM(AE$14:AE31)</f>
        <v>49990</v>
      </c>
      <c r="AI31" s="99">
        <f t="shared" si="19"/>
        <v>30010</v>
      </c>
      <c r="AJ31" s="100">
        <f t="shared" si="20"/>
        <v>810</v>
      </c>
      <c r="AK31" s="101">
        <f t="shared" si="21"/>
        <v>975</v>
      </c>
      <c r="AL31" s="240">
        <f t="shared" si="22"/>
        <v>1.2037037037037037</v>
      </c>
      <c r="AM31" s="241"/>
      <c r="AN31" s="242">
        <v>22091321</v>
      </c>
      <c r="AO31" s="243"/>
      <c r="AP31" s="244"/>
      <c r="AQ31" s="3">
        <v>5.0999999999999996</v>
      </c>
      <c r="AR31" s="10">
        <v>2</v>
      </c>
      <c r="AS31" s="10">
        <v>0</v>
      </c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87080</v>
      </c>
      <c r="BG31" s="99">
        <f t="shared" si="25"/>
        <v>-7080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87080</v>
      </c>
      <c r="CE31" s="99">
        <f t="shared" si="31"/>
        <v>-7080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>
        <v>42128</v>
      </c>
      <c r="C32" s="157" t="s">
        <v>105</v>
      </c>
      <c r="D32" s="136">
        <v>27927</v>
      </c>
      <c r="E32" s="136">
        <v>6.6</v>
      </c>
      <c r="F32" s="136">
        <v>0</v>
      </c>
      <c r="G32" s="139">
        <v>1310</v>
      </c>
      <c r="H32" s="97">
        <f t="shared" si="12"/>
        <v>11.722778473091363</v>
      </c>
      <c r="I32" s="98">
        <f t="shared" si="13"/>
        <v>7.6</v>
      </c>
      <c r="J32" s="99">
        <f>SUM(G$14:G32)</f>
        <v>9260</v>
      </c>
      <c r="K32" s="99">
        <f t="shared" si="11"/>
        <v>70740</v>
      </c>
      <c r="L32" s="100">
        <f t="shared" si="14"/>
        <v>2138.4</v>
      </c>
      <c r="M32" s="101">
        <f t="shared" si="15"/>
        <v>1310</v>
      </c>
      <c r="N32" s="240">
        <f t="shared" si="16"/>
        <v>0.61260755705200143</v>
      </c>
      <c r="O32" s="241"/>
      <c r="P32" s="443"/>
      <c r="Q32" s="444"/>
      <c r="R32" s="445"/>
      <c r="S32" s="141">
        <v>1</v>
      </c>
      <c r="T32" s="143">
        <v>2</v>
      </c>
      <c r="U32" s="143">
        <v>0</v>
      </c>
      <c r="V32" s="416" t="s">
        <v>109</v>
      </c>
      <c r="W32" s="417"/>
      <c r="X32" s="417"/>
      <c r="Y32" s="418"/>
      <c r="Z32" s="142">
        <v>42138</v>
      </c>
      <c r="AA32" s="157" t="s">
        <v>125</v>
      </c>
      <c r="AB32" s="143"/>
      <c r="AC32" s="143">
        <v>7.6</v>
      </c>
      <c r="AD32" s="143">
        <v>0</v>
      </c>
      <c r="AE32" s="146">
        <v>2010</v>
      </c>
      <c r="AF32" s="97">
        <f t="shared" si="17"/>
        <v>17.986858573216519</v>
      </c>
      <c r="AG32" s="98">
        <f t="shared" si="18"/>
        <v>7.6</v>
      </c>
      <c r="AH32" s="99">
        <f>SUM(AE$14:AE32)</f>
        <v>52000</v>
      </c>
      <c r="AI32" s="99">
        <f t="shared" si="19"/>
        <v>28000</v>
      </c>
      <c r="AJ32" s="100">
        <f t="shared" si="20"/>
        <v>2462.4</v>
      </c>
      <c r="AK32" s="101">
        <f t="shared" si="21"/>
        <v>2010</v>
      </c>
      <c r="AL32" s="240">
        <f t="shared" si="22"/>
        <v>0.81627680311890838</v>
      </c>
      <c r="AM32" s="241"/>
      <c r="AN32" s="242"/>
      <c r="AO32" s="243"/>
      <c r="AP32" s="244"/>
      <c r="AQ32" s="3">
        <v>0</v>
      </c>
      <c r="AR32" s="10">
        <v>0</v>
      </c>
      <c r="AS32" s="10">
        <v>0</v>
      </c>
      <c r="AT32" s="245" t="s">
        <v>126</v>
      </c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87080</v>
      </c>
      <c r="BG32" s="99">
        <f t="shared" si="25"/>
        <v>-7080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87080</v>
      </c>
      <c r="CE32" s="99">
        <f t="shared" si="31"/>
        <v>-7080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>
        <v>42129</v>
      </c>
      <c r="C33" s="157" t="s">
        <v>110</v>
      </c>
      <c r="D33" s="136"/>
      <c r="E33" s="136">
        <v>7.6</v>
      </c>
      <c r="F33" s="136">
        <v>0</v>
      </c>
      <c r="G33" s="139">
        <v>1700</v>
      </c>
      <c r="H33" s="97">
        <f t="shared" si="12"/>
        <v>15.212765957446807</v>
      </c>
      <c r="I33" s="98">
        <f t="shared" si="13"/>
        <v>7.6</v>
      </c>
      <c r="J33" s="99">
        <f>SUM(G$14:G33)</f>
        <v>10960</v>
      </c>
      <c r="K33" s="99">
        <f t="shared" si="11"/>
        <v>69040</v>
      </c>
      <c r="L33" s="100">
        <f t="shared" si="14"/>
        <v>2462.4</v>
      </c>
      <c r="M33" s="101">
        <f t="shared" si="15"/>
        <v>1700</v>
      </c>
      <c r="N33" s="240">
        <f t="shared" si="16"/>
        <v>0.69038336582196225</v>
      </c>
      <c r="O33" s="241"/>
      <c r="P33" s="443"/>
      <c r="Q33" s="444"/>
      <c r="R33" s="445"/>
      <c r="S33" s="141">
        <v>0</v>
      </c>
      <c r="T33" s="143">
        <v>0</v>
      </c>
      <c r="U33" s="143">
        <v>0</v>
      </c>
      <c r="V33" s="416" t="s">
        <v>111</v>
      </c>
      <c r="W33" s="417"/>
      <c r="X33" s="417"/>
      <c r="Y33" s="418"/>
      <c r="Z33" s="142">
        <v>42139</v>
      </c>
      <c r="AA33" s="157" t="s">
        <v>127</v>
      </c>
      <c r="AB33" s="143"/>
      <c r="AC33" s="143">
        <v>7</v>
      </c>
      <c r="AD33" s="143">
        <v>0</v>
      </c>
      <c r="AE33" s="146">
        <v>2100</v>
      </c>
      <c r="AF33" s="97">
        <f t="shared" si="17"/>
        <v>18.792240300375468</v>
      </c>
      <c r="AG33" s="98">
        <f t="shared" si="18"/>
        <v>7.6</v>
      </c>
      <c r="AH33" s="99">
        <f>SUM(AE$14:AE33)</f>
        <v>54100</v>
      </c>
      <c r="AI33" s="99">
        <f t="shared" si="19"/>
        <v>25900</v>
      </c>
      <c r="AJ33" s="100">
        <f t="shared" si="20"/>
        <v>2268</v>
      </c>
      <c r="AK33" s="101">
        <f t="shared" si="21"/>
        <v>2100</v>
      </c>
      <c r="AL33" s="240">
        <f t="shared" si="22"/>
        <v>0.92592592592592593</v>
      </c>
      <c r="AM33" s="241"/>
      <c r="AN33" s="242">
        <v>22091321</v>
      </c>
      <c r="AO33" s="243"/>
      <c r="AP33" s="244"/>
      <c r="AQ33" s="3">
        <v>0.6</v>
      </c>
      <c r="AR33" s="10">
        <v>2</v>
      </c>
      <c r="AS33" s="10">
        <v>0</v>
      </c>
      <c r="AT33" s="245" t="s">
        <v>128</v>
      </c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87080</v>
      </c>
      <c r="BG33" s="99">
        <f t="shared" si="25"/>
        <v>-7080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87080</v>
      </c>
      <c r="CE33" s="99">
        <f t="shared" si="31"/>
        <v>-7080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>
        <v>42129</v>
      </c>
      <c r="C34" s="157" t="s">
        <v>103</v>
      </c>
      <c r="D34" s="136">
        <v>3161</v>
      </c>
      <c r="E34" s="136">
        <v>7.6</v>
      </c>
      <c r="F34" s="136">
        <v>0</v>
      </c>
      <c r="G34" s="139">
        <v>1840</v>
      </c>
      <c r="H34" s="97">
        <f t="shared" si="12"/>
        <v>16.465581977471839</v>
      </c>
      <c r="I34" s="98">
        <f t="shared" si="13"/>
        <v>7.6</v>
      </c>
      <c r="J34" s="99">
        <f>SUM(G$14:G34)</f>
        <v>12800</v>
      </c>
      <c r="K34" s="99">
        <f t="shared" si="11"/>
        <v>67200</v>
      </c>
      <c r="L34" s="100">
        <f t="shared" si="14"/>
        <v>2462.4</v>
      </c>
      <c r="M34" s="101">
        <f t="shared" si="15"/>
        <v>1840</v>
      </c>
      <c r="N34" s="240">
        <f t="shared" si="16"/>
        <v>0.74723846653671211</v>
      </c>
      <c r="O34" s="241"/>
      <c r="P34" s="443"/>
      <c r="Q34" s="444"/>
      <c r="R34" s="445"/>
      <c r="S34" s="141">
        <v>0</v>
      </c>
      <c r="T34" s="143">
        <v>0</v>
      </c>
      <c r="U34" s="143">
        <v>0</v>
      </c>
      <c r="V34" s="416"/>
      <c r="W34" s="417"/>
      <c r="X34" s="417"/>
      <c r="Y34" s="418"/>
      <c r="Z34" s="142">
        <v>42139</v>
      </c>
      <c r="AA34" s="157" t="s">
        <v>89</v>
      </c>
      <c r="AB34" s="143">
        <v>3529</v>
      </c>
      <c r="AC34" s="143">
        <v>6.1</v>
      </c>
      <c r="AD34" s="143">
        <v>0</v>
      </c>
      <c r="AE34" s="146">
        <v>1975</v>
      </c>
      <c r="AF34" s="97">
        <f t="shared" si="17"/>
        <v>17.67365456821026</v>
      </c>
      <c r="AG34" s="98">
        <f t="shared" si="18"/>
        <v>7.6</v>
      </c>
      <c r="AH34" s="99">
        <f>SUM(AE$14:AE34)</f>
        <v>56075</v>
      </c>
      <c r="AI34" s="99">
        <f t="shared" si="19"/>
        <v>23925</v>
      </c>
      <c r="AJ34" s="100">
        <f t="shared" si="20"/>
        <v>1976.3999999999999</v>
      </c>
      <c r="AK34" s="101">
        <f t="shared" si="21"/>
        <v>1975</v>
      </c>
      <c r="AL34" s="240">
        <f t="shared" si="22"/>
        <v>0.99929164136814419</v>
      </c>
      <c r="AM34" s="241"/>
      <c r="AN34" s="242"/>
      <c r="AO34" s="243"/>
      <c r="AP34" s="244"/>
      <c r="AQ34" s="3">
        <v>1.5</v>
      </c>
      <c r="AR34" s="10">
        <v>4</v>
      </c>
      <c r="AS34" s="10">
        <v>0</v>
      </c>
      <c r="AT34" s="245" t="s">
        <v>129</v>
      </c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87080</v>
      </c>
      <c r="BG34" s="99">
        <f t="shared" si="25"/>
        <v>-7080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87080</v>
      </c>
      <c r="CE34" s="99">
        <f t="shared" si="31"/>
        <v>-7080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>
        <v>42129</v>
      </c>
      <c r="C35" s="157" t="s">
        <v>83</v>
      </c>
      <c r="D35" s="136">
        <v>28073</v>
      </c>
      <c r="E35" s="136">
        <v>6.6</v>
      </c>
      <c r="F35" s="136">
        <v>0</v>
      </c>
      <c r="G35" s="139">
        <v>2000</v>
      </c>
      <c r="H35" s="97">
        <f t="shared" si="12"/>
        <v>17.897371714643302</v>
      </c>
      <c r="I35" s="98">
        <f t="shared" si="13"/>
        <v>7.6</v>
      </c>
      <c r="J35" s="99">
        <f>SUM(G$14:G35)</f>
        <v>14800</v>
      </c>
      <c r="K35" s="99">
        <f t="shared" si="11"/>
        <v>65200</v>
      </c>
      <c r="L35" s="100">
        <f t="shared" si="14"/>
        <v>2138.4</v>
      </c>
      <c r="M35" s="101">
        <f t="shared" si="15"/>
        <v>2000</v>
      </c>
      <c r="N35" s="240">
        <f t="shared" si="16"/>
        <v>0.9352787130564908</v>
      </c>
      <c r="O35" s="241"/>
      <c r="P35" s="443"/>
      <c r="Q35" s="444"/>
      <c r="R35" s="445"/>
      <c r="S35" s="141">
        <v>1</v>
      </c>
      <c r="T35" s="143">
        <v>2</v>
      </c>
      <c r="U35" s="143">
        <v>115</v>
      </c>
      <c r="V35" s="419" t="s">
        <v>112</v>
      </c>
      <c r="W35" s="417"/>
      <c r="X35" s="417"/>
      <c r="Y35" s="418"/>
      <c r="Z35" s="142">
        <v>42139</v>
      </c>
      <c r="AA35" s="157" t="s">
        <v>130</v>
      </c>
      <c r="AB35" s="143"/>
      <c r="AC35" s="143">
        <v>7.6</v>
      </c>
      <c r="AD35" s="143">
        <v>0</v>
      </c>
      <c r="AE35" s="146">
        <v>2270</v>
      </c>
      <c r="AF35" s="97">
        <f t="shared" si="17"/>
        <v>20.313516896120149</v>
      </c>
      <c r="AG35" s="98">
        <f t="shared" si="18"/>
        <v>7.6</v>
      </c>
      <c r="AH35" s="99">
        <f>SUM(AE$14:AE35)</f>
        <v>58345</v>
      </c>
      <c r="AI35" s="99">
        <f t="shared" si="19"/>
        <v>21655</v>
      </c>
      <c r="AJ35" s="100">
        <f t="shared" si="20"/>
        <v>2462.4</v>
      </c>
      <c r="AK35" s="101">
        <f t="shared" si="21"/>
        <v>2270</v>
      </c>
      <c r="AL35" s="240">
        <f t="shared" si="22"/>
        <v>0.92186484730344376</v>
      </c>
      <c r="AM35" s="241"/>
      <c r="AN35" s="242">
        <v>22065725</v>
      </c>
      <c r="AO35" s="243"/>
      <c r="AP35" s="244"/>
      <c r="AQ35" s="3">
        <v>0</v>
      </c>
      <c r="AR35" s="10">
        <v>0</v>
      </c>
      <c r="AS35" s="10">
        <v>0</v>
      </c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87080</v>
      </c>
      <c r="BG35" s="99">
        <f t="shared" si="25"/>
        <v>-7080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87080</v>
      </c>
      <c r="CE35" s="99">
        <f t="shared" si="31"/>
        <v>-7080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>
        <v>42130</v>
      </c>
      <c r="C36" s="157" t="s">
        <v>113</v>
      </c>
      <c r="D36" s="136">
        <v>28134</v>
      </c>
      <c r="E36" s="136">
        <v>7.6</v>
      </c>
      <c r="F36" s="136">
        <v>0</v>
      </c>
      <c r="G36" s="139">
        <v>2200</v>
      </c>
      <c r="H36" s="97">
        <f t="shared" si="12"/>
        <v>19.687108886107634</v>
      </c>
      <c r="I36" s="98">
        <f t="shared" si="13"/>
        <v>7.6</v>
      </c>
      <c r="J36" s="99">
        <f>SUM(G$14:G36)</f>
        <v>17000</v>
      </c>
      <c r="K36" s="99">
        <f t="shared" si="11"/>
        <v>63000</v>
      </c>
      <c r="L36" s="100">
        <f t="shared" si="14"/>
        <v>2462.4</v>
      </c>
      <c r="M36" s="101">
        <f t="shared" si="15"/>
        <v>2200</v>
      </c>
      <c r="N36" s="240">
        <f t="shared" si="16"/>
        <v>0.89343729694606888</v>
      </c>
      <c r="O36" s="241"/>
      <c r="P36" s="443"/>
      <c r="Q36" s="444"/>
      <c r="R36" s="445"/>
      <c r="S36" s="141">
        <v>0</v>
      </c>
      <c r="T36" s="143">
        <v>0</v>
      </c>
      <c r="U36" s="143">
        <v>0</v>
      </c>
      <c r="V36" s="416"/>
      <c r="W36" s="417"/>
      <c r="X36" s="417"/>
      <c r="Y36" s="418"/>
      <c r="Z36" s="142">
        <v>42140</v>
      </c>
      <c r="AA36" s="157" t="s">
        <v>113</v>
      </c>
      <c r="AB36" s="143">
        <v>28134</v>
      </c>
      <c r="AC36" s="143">
        <v>5.6</v>
      </c>
      <c r="AD36" s="143">
        <v>0</v>
      </c>
      <c r="AE36" s="146">
        <v>1900</v>
      </c>
      <c r="AF36" s="97">
        <f t="shared" si="17"/>
        <v>17.002503128911137</v>
      </c>
      <c r="AG36" s="98">
        <f t="shared" si="18"/>
        <v>5.6</v>
      </c>
      <c r="AH36" s="99">
        <f>SUM(AE$14:AE36)</f>
        <v>60245</v>
      </c>
      <c r="AI36" s="99">
        <f t="shared" si="19"/>
        <v>19755</v>
      </c>
      <c r="AJ36" s="100">
        <f t="shared" si="20"/>
        <v>1814.3999999999999</v>
      </c>
      <c r="AK36" s="101">
        <f t="shared" si="21"/>
        <v>1900</v>
      </c>
      <c r="AL36" s="240">
        <f t="shared" si="22"/>
        <v>1.047178130511464</v>
      </c>
      <c r="AM36" s="241"/>
      <c r="AN36" s="242">
        <v>22065726</v>
      </c>
      <c r="AO36" s="243"/>
      <c r="AP36" s="244"/>
      <c r="AQ36" s="3">
        <v>0</v>
      </c>
      <c r="AR36" s="10">
        <v>0</v>
      </c>
      <c r="AS36" s="10">
        <v>0</v>
      </c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87080</v>
      </c>
      <c r="BG36" s="99">
        <f t="shared" si="25"/>
        <v>-7080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87080</v>
      </c>
      <c r="CE36" s="99">
        <f t="shared" si="31"/>
        <v>-7080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>
        <v>42130</v>
      </c>
      <c r="C37" s="157" t="s">
        <v>113</v>
      </c>
      <c r="D37" s="136">
        <v>28134</v>
      </c>
      <c r="E37" s="136">
        <v>7.6</v>
      </c>
      <c r="F37" s="136">
        <v>0</v>
      </c>
      <c r="G37" s="139">
        <v>0</v>
      </c>
      <c r="H37" s="97">
        <f t="shared" si="12"/>
        <v>0</v>
      </c>
      <c r="I37" s="98">
        <f t="shared" si="13"/>
        <v>7.6</v>
      </c>
      <c r="J37" s="99">
        <f>SUM(G$14:G37)</f>
        <v>17000</v>
      </c>
      <c r="K37" s="99">
        <f t="shared" si="11"/>
        <v>63000</v>
      </c>
      <c r="L37" s="100">
        <f t="shared" si="14"/>
        <v>2462.4</v>
      </c>
      <c r="M37" s="101">
        <f t="shared" si="15"/>
        <v>0</v>
      </c>
      <c r="N37" s="240">
        <f t="shared" si="16"/>
        <v>0</v>
      </c>
      <c r="O37" s="241"/>
      <c r="P37" s="443"/>
      <c r="Q37" s="444"/>
      <c r="R37" s="445"/>
      <c r="S37" s="141">
        <v>0</v>
      </c>
      <c r="T37" s="143">
        <v>0</v>
      </c>
      <c r="U37" s="143">
        <v>0</v>
      </c>
      <c r="V37" s="416" t="s">
        <v>114</v>
      </c>
      <c r="W37" s="417"/>
      <c r="X37" s="417"/>
      <c r="Y37" s="418"/>
      <c r="Z37" s="142">
        <v>42140</v>
      </c>
      <c r="AA37" s="157" t="s">
        <v>131</v>
      </c>
      <c r="AB37" s="143">
        <v>27927</v>
      </c>
      <c r="AC37" s="143">
        <v>6</v>
      </c>
      <c r="AD37" s="143">
        <v>0</v>
      </c>
      <c r="AE37" s="146">
        <v>1560</v>
      </c>
      <c r="AF37" s="97">
        <f t="shared" si="17"/>
        <v>13.959949937421776</v>
      </c>
      <c r="AG37" s="98">
        <f t="shared" si="18"/>
        <v>6</v>
      </c>
      <c r="AH37" s="99">
        <f>SUM(AE$14:AE37)</f>
        <v>61805</v>
      </c>
      <c r="AI37" s="99">
        <f t="shared" si="19"/>
        <v>18195</v>
      </c>
      <c r="AJ37" s="100">
        <f t="shared" si="20"/>
        <v>1944</v>
      </c>
      <c r="AK37" s="101">
        <f t="shared" si="21"/>
        <v>1560</v>
      </c>
      <c r="AL37" s="240">
        <f t="shared" si="22"/>
        <v>0.80246913580246915</v>
      </c>
      <c r="AM37" s="241"/>
      <c r="AN37" s="242">
        <v>22065727</v>
      </c>
      <c r="AO37" s="243"/>
      <c r="AP37" s="244"/>
      <c r="AQ37" s="3">
        <v>0</v>
      </c>
      <c r="AR37" s="10">
        <v>0</v>
      </c>
      <c r="AS37" s="10">
        <v>0</v>
      </c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87080</v>
      </c>
      <c r="BG37" s="99">
        <f t="shared" si="25"/>
        <v>-7080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87080</v>
      </c>
      <c r="CE37" s="99">
        <f t="shared" si="31"/>
        <v>-7080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>
        <v>42130</v>
      </c>
      <c r="C38" s="157" t="s">
        <v>103</v>
      </c>
      <c r="D38" s="136">
        <v>3161</v>
      </c>
      <c r="E38" s="136">
        <v>2</v>
      </c>
      <c r="F38" s="136">
        <v>0</v>
      </c>
      <c r="G38" s="139">
        <v>955</v>
      </c>
      <c r="H38" s="97">
        <f t="shared" si="12"/>
        <v>8.5459949937421769</v>
      </c>
      <c r="I38" s="98">
        <f t="shared" si="13"/>
        <v>6</v>
      </c>
      <c r="J38" s="99">
        <f>SUM(G$14:G38)</f>
        <v>17955</v>
      </c>
      <c r="K38" s="99">
        <f t="shared" si="11"/>
        <v>62045</v>
      </c>
      <c r="L38" s="100">
        <f t="shared" si="14"/>
        <v>648</v>
      </c>
      <c r="M38" s="101">
        <f t="shared" si="15"/>
        <v>955</v>
      </c>
      <c r="N38" s="240">
        <f t="shared" si="16"/>
        <v>1.4737654320987654</v>
      </c>
      <c r="O38" s="241"/>
      <c r="P38" s="443"/>
      <c r="Q38" s="444"/>
      <c r="R38" s="445"/>
      <c r="S38" s="141">
        <v>4</v>
      </c>
      <c r="T38" s="143">
        <v>0</v>
      </c>
      <c r="U38" s="143">
        <v>0</v>
      </c>
      <c r="V38" s="416" t="s">
        <v>115</v>
      </c>
      <c r="W38" s="417"/>
      <c r="X38" s="417"/>
      <c r="Y38" s="418"/>
      <c r="Z38" s="9">
        <v>42142</v>
      </c>
      <c r="AA38" s="15" t="s">
        <v>86</v>
      </c>
      <c r="AB38" s="10">
        <v>3504</v>
      </c>
      <c r="AC38" s="10">
        <v>4.5999999999999996</v>
      </c>
      <c r="AD38" s="10">
        <v>0</v>
      </c>
      <c r="AE38" s="52">
        <v>1275</v>
      </c>
      <c r="AF38" s="97">
        <f t="shared" si="17"/>
        <v>11.409574468085106</v>
      </c>
      <c r="AG38" s="98">
        <f t="shared" si="18"/>
        <v>7.6</v>
      </c>
      <c r="AH38" s="99">
        <f>SUM(AE$14:AE38)</f>
        <v>63080</v>
      </c>
      <c r="AI38" s="99">
        <f t="shared" si="19"/>
        <v>16920</v>
      </c>
      <c r="AJ38" s="100">
        <f t="shared" si="20"/>
        <v>1490.3999999999999</v>
      </c>
      <c r="AK38" s="101">
        <f t="shared" si="21"/>
        <v>1275</v>
      </c>
      <c r="AL38" s="240">
        <f t="shared" si="22"/>
        <v>0.85547504025764898</v>
      </c>
      <c r="AM38" s="241"/>
      <c r="AN38" s="242">
        <v>22065728</v>
      </c>
      <c r="AO38" s="243"/>
      <c r="AP38" s="244"/>
      <c r="AQ38" s="3">
        <v>3</v>
      </c>
      <c r="AR38" s="10">
        <v>4</v>
      </c>
      <c r="AS38" s="10">
        <v>0</v>
      </c>
      <c r="AT38" s="245" t="s">
        <v>132</v>
      </c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87080</v>
      </c>
      <c r="BG38" s="99">
        <f t="shared" si="25"/>
        <v>-7080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87080</v>
      </c>
      <c r="CE38" s="99">
        <f t="shared" si="31"/>
        <v>-7080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>
        <v>42130</v>
      </c>
      <c r="C39" s="15" t="s">
        <v>83</v>
      </c>
      <c r="D39" s="10">
        <v>28073</v>
      </c>
      <c r="E39" s="10">
        <v>6</v>
      </c>
      <c r="F39" s="10">
        <v>0</v>
      </c>
      <c r="G39" s="52">
        <v>1900</v>
      </c>
      <c r="H39" s="97">
        <f t="shared" si="12"/>
        <v>17.002503128911137</v>
      </c>
      <c r="I39" s="98">
        <f t="shared" si="13"/>
        <v>7.6</v>
      </c>
      <c r="J39" s="99">
        <f>SUM(G$14:G39)</f>
        <v>19855</v>
      </c>
      <c r="K39" s="99">
        <f t="shared" si="11"/>
        <v>60145</v>
      </c>
      <c r="L39" s="100">
        <f t="shared" si="14"/>
        <v>1944</v>
      </c>
      <c r="M39" s="101">
        <f t="shared" si="15"/>
        <v>1900</v>
      </c>
      <c r="N39" s="240">
        <f t="shared" si="16"/>
        <v>0.97736625514403297</v>
      </c>
      <c r="O39" s="241"/>
      <c r="P39" s="242"/>
      <c r="Q39" s="243"/>
      <c r="R39" s="244"/>
      <c r="S39" s="3">
        <v>1.6</v>
      </c>
      <c r="T39" s="10">
        <v>2</v>
      </c>
      <c r="U39" s="10">
        <v>27</v>
      </c>
      <c r="V39" s="359" t="s">
        <v>116</v>
      </c>
      <c r="W39" s="360"/>
      <c r="X39" s="360"/>
      <c r="Y39" s="36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63080</v>
      </c>
      <c r="AI39" s="99">
        <f t="shared" si="19"/>
        <v>16920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87080</v>
      </c>
      <c r="BG39" s="99">
        <f t="shared" si="25"/>
        <v>-7080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87080</v>
      </c>
      <c r="CE39" s="99">
        <f t="shared" si="31"/>
        <v>-7080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>
        <v>42131</v>
      </c>
      <c r="C40" s="160" t="s">
        <v>86</v>
      </c>
      <c r="D40" s="26">
        <v>3504</v>
      </c>
      <c r="E40" s="26">
        <v>7.6</v>
      </c>
      <c r="F40" s="26">
        <v>0</v>
      </c>
      <c r="G40" s="52">
        <v>1680</v>
      </c>
      <c r="H40" s="97">
        <f t="shared" si="12"/>
        <v>15.033792240300373</v>
      </c>
      <c r="I40" s="98">
        <f t="shared" si="13"/>
        <v>7.6</v>
      </c>
      <c r="J40" s="99">
        <f>SUM(G$14:G40)</f>
        <v>21535</v>
      </c>
      <c r="K40" s="99">
        <f t="shared" si="11"/>
        <v>58465</v>
      </c>
      <c r="L40" s="100">
        <f t="shared" si="14"/>
        <v>2462.4</v>
      </c>
      <c r="M40" s="101">
        <f t="shared" si="15"/>
        <v>1680</v>
      </c>
      <c r="N40" s="240">
        <f t="shared" si="16"/>
        <v>0.68226120857699801</v>
      </c>
      <c r="O40" s="241"/>
      <c r="P40" s="242"/>
      <c r="Q40" s="243"/>
      <c r="R40" s="244"/>
      <c r="S40" s="27">
        <v>0</v>
      </c>
      <c r="T40" s="26">
        <v>0</v>
      </c>
      <c r="U40" s="34">
        <v>0</v>
      </c>
      <c r="V40" s="245" t="s">
        <v>117</v>
      </c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63080</v>
      </c>
      <c r="AI40" s="99">
        <f t="shared" si="19"/>
        <v>16920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87080</v>
      </c>
      <c r="BG40" s="99">
        <f t="shared" si="25"/>
        <v>-7080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87080</v>
      </c>
      <c r="CE40" s="99">
        <f t="shared" si="31"/>
        <v>-7080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13" t="s">
        <v>0</v>
      </c>
      <c r="C41" s="414"/>
      <c r="D41" s="415"/>
      <c r="E41" s="113">
        <f>SUM(E15:E40)</f>
        <v>96.799999999999983</v>
      </c>
      <c r="F41" s="113">
        <f>SUM(F15:F40)</f>
        <v>44</v>
      </c>
      <c r="G41" s="114">
        <f>SUM(G15:G40)</f>
        <v>21535</v>
      </c>
      <c r="H41" s="115">
        <f>SUM(H15:H40)</f>
        <v>192.70994993742178</v>
      </c>
      <c r="I41" s="113">
        <f>IF(X4="",0,(SUM(I15:I40)-X4))</f>
        <v>127.59999999999994</v>
      </c>
      <c r="J41" s="114">
        <f>J40</f>
        <v>21535</v>
      </c>
      <c r="K41" s="114">
        <f>K40</f>
        <v>58465</v>
      </c>
      <c r="L41" s="113">
        <f>SUM(L15:L40)</f>
        <v>31363.200000000008</v>
      </c>
      <c r="M41" s="110" t="s">
        <v>0</v>
      </c>
      <c r="N41" s="396" t="s">
        <v>0</v>
      </c>
      <c r="O41" s="397"/>
      <c r="P41" s="406"/>
      <c r="Q41" s="407"/>
      <c r="R41" s="407"/>
      <c r="S41" s="121">
        <f>SUM(S15:S40)</f>
        <v>30.800000000000004</v>
      </c>
      <c r="T41" s="110"/>
      <c r="U41" s="122">
        <f>SUM(U15:U40)</f>
        <v>362</v>
      </c>
      <c r="V41" s="401" t="s">
        <v>36</v>
      </c>
      <c r="W41" s="402"/>
      <c r="X41" s="402"/>
      <c r="Y41" s="403"/>
      <c r="Z41" s="66"/>
      <c r="AA41" s="67"/>
      <c r="AB41" s="68" t="s">
        <v>0</v>
      </c>
      <c r="AC41" s="113">
        <f>SUM(AC14:AC40)</f>
        <v>231.89999999999989</v>
      </c>
      <c r="AD41" s="113">
        <f>SUM(AD14:AD40)</f>
        <v>44</v>
      </c>
      <c r="AE41" s="114">
        <f>SUM(AE14:AE40)</f>
        <v>63080</v>
      </c>
      <c r="AF41" s="115">
        <f>SUM(AF14:AF40)</f>
        <v>564.48310387984986</v>
      </c>
      <c r="AG41" s="113">
        <f>SUM(AG14:AG40)</f>
        <v>275.99999999999989</v>
      </c>
      <c r="AH41" s="114">
        <f>AH40</f>
        <v>63080</v>
      </c>
      <c r="AI41" s="114">
        <f>AI40</f>
        <v>16920</v>
      </c>
      <c r="AJ41" s="113">
        <f>SUM(AJ14:AJ40)</f>
        <v>75135.600000000006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44.100000000000009</v>
      </c>
      <c r="AR41" s="68"/>
      <c r="AS41" s="124">
        <f>SUM(AS14:AS40)</f>
        <v>1083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306.90000000000003</v>
      </c>
      <c r="BB41" s="113">
        <f>SUM(BB14:BB40)</f>
        <v>44</v>
      </c>
      <c r="BC41" s="114">
        <f>SUM(BC14:BC40)</f>
        <v>87080</v>
      </c>
      <c r="BD41" s="115">
        <f>SUM(BD14:BD40)</f>
        <v>779.25156445556934</v>
      </c>
      <c r="BE41" s="113">
        <f>SUM(BE14:BE40)</f>
        <v>352.00000000000011</v>
      </c>
      <c r="BF41" s="114">
        <f>BF40</f>
        <v>87080</v>
      </c>
      <c r="BG41" s="114">
        <f>BG40</f>
        <v>-7080</v>
      </c>
      <c r="BH41" s="113">
        <f>SUM(BH14:BH40)</f>
        <v>99435.599999999948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45.100000000000009</v>
      </c>
      <c r="BP41" s="113"/>
      <c r="BQ41" s="124">
        <f>SUM(BQ14:BQ40)</f>
        <v>1083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306.90000000000003</v>
      </c>
      <c r="BZ41" s="113">
        <f>SUM(BZ14:BZ40)</f>
        <v>44</v>
      </c>
      <c r="CA41" s="114">
        <f>SUM(CA14:CA40)</f>
        <v>87080</v>
      </c>
      <c r="CB41" s="115">
        <f>SUM(CB14:CB40)</f>
        <v>779.25156445556934</v>
      </c>
      <c r="CC41" s="113">
        <f>SUM(CC14:CC40)</f>
        <v>352.00000000000011</v>
      </c>
      <c r="CD41" s="114">
        <f>CD40</f>
        <v>87080</v>
      </c>
      <c r="CE41" s="114">
        <f>CE40</f>
        <v>-7080</v>
      </c>
      <c r="CF41" s="113">
        <f>SUM(CF14:CF40)</f>
        <v>99435.599999999948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45.100000000000009</v>
      </c>
      <c r="CN41" s="113"/>
      <c r="CO41" s="124">
        <f>SUM(CO14:CO40)</f>
        <v>1083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99435.599999999948</v>
      </c>
      <c r="E43" s="170" t="s">
        <v>58</v>
      </c>
      <c r="F43" s="170"/>
      <c r="G43" s="171"/>
      <c r="H43" s="78">
        <v>86226</v>
      </c>
      <c r="I43" s="79">
        <v>1</v>
      </c>
      <c r="J43" s="215" t="s">
        <v>32</v>
      </c>
      <c r="K43" s="216"/>
      <c r="L43" s="93">
        <f>CF43</f>
        <v>0.6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99435.599999999948</v>
      </c>
      <c r="AC43" s="170" t="s">
        <v>58</v>
      </c>
      <c r="AD43" s="170"/>
      <c r="AE43" s="171"/>
      <c r="AF43" s="154">
        <f>IF($H$43="","",$H$43)</f>
        <v>86226</v>
      </c>
      <c r="AG43" s="79">
        <v>1</v>
      </c>
      <c r="AH43" s="215" t="s">
        <v>32</v>
      </c>
      <c r="AI43" s="216"/>
      <c r="AJ43" s="93">
        <f>CF43</f>
        <v>0.6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99435.599999999948</v>
      </c>
      <c r="BA43" s="170" t="s">
        <v>58</v>
      </c>
      <c r="BB43" s="170"/>
      <c r="BC43" s="171"/>
      <c r="BD43" s="154">
        <f>IF($H$43="","",$H$43)</f>
        <v>86226</v>
      </c>
      <c r="BE43" s="79">
        <v>1</v>
      </c>
      <c r="BF43" s="215" t="s">
        <v>32</v>
      </c>
      <c r="BG43" s="216"/>
      <c r="BH43" s="93">
        <f>CF43</f>
        <v>0.6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99435.599999999948</v>
      </c>
      <c r="BY43" s="170" t="s">
        <v>58</v>
      </c>
      <c r="BZ43" s="170"/>
      <c r="CA43" s="171"/>
      <c r="CB43" s="154">
        <f>IF($H$43="","",$H$43)</f>
        <v>86226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0.6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0.87574269175225017</v>
      </c>
      <c r="E44" s="163" t="s">
        <v>54</v>
      </c>
      <c r="F44" s="163"/>
      <c r="G44" s="164"/>
      <c r="H44" s="91">
        <f>IF(CO41=0,"",CO41)</f>
        <v>1083</v>
      </c>
      <c r="I44" s="71">
        <v>2</v>
      </c>
      <c r="J44" s="193" t="s">
        <v>33</v>
      </c>
      <c r="K44" s="194"/>
      <c r="L44" s="94">
        <f>$CF$44</f>
        <v>25.400000000000002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0.87574269175225017</v>
      </c>
      <c r="AC44" s="163" t="s">
        <v>54</v>
      </c>
      <c r="AD44" s="163"/>
      <c r="AE44" s="164"/>
      <c r="AF44" s="91">
        <f>IF($H$44="","",$H$44)</f>
        <v>1083</v>
      </c>
      <c r="AG44" s="71">
        <v>2</v>
      </c>
      <c r="AH44" s="193" t="s">
        <v>33</v>
      </c>
      <c r="AI44" s="194"/>
      <c r="AJ44" s="94">
        <f>$CF$44</f>
        <v>25.400000000000002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0.87574269175225017</v>
      </c>
      <c r="BA44" s="163" t="s">
        <v>54</v>
      </c>
      <c r="BB44" s="163"/>
      <c r="BC44" s="164"/>
      <c r="BD44" s="91">
        <f>IF($H$44="","",$H$44)</f>
        <v>1083</v>
      </c>
      <c r="BE44" s="71">
        <v>2</v>
      </c>
      <c r="BF44" s="193" t="s">
        <v>33</v>
      </c>
      <c r="BG44" s="194"/>
      <c r="BH44" s="94">
        <f>$CF$44</f>
        <v>25.400000000000002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0.87574269175225017</v>
      </c>
      <c r="BY44" s="163" t="s">
        <v>54</v>
      </c>
      <c r="BZ44" s="163"/>
      <c r="CA44" s="164"/>
      <c r="CB44" s="91">
        <f>IF($H$44="","",$H$44)</f>
        <v>1083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25.400000000000002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87080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1.6</v>
      </c>
      <c r="M45" s="392">
        <v>42123</v>
      </c>
      <c r="N45" s="393"/>
      <c r="O45" s="422" t="s">
        <v>94</v>
      </c>
      <c r="P45" s="423"/>
      <c r="Q45" s="404" t="s">
        <v>95</v>
      </c>
      <c r="R45" s="405"/>
      <c r="S45" s="404" t="s">
        <v>96</v>
      </c>
      <c r="T45" s="405"/>
      <c r="U45" s="404" t="s">
        <v>97</v>
      </c>
      <c r="V45" s="405"/>
      <c r="W45" s="424"/>
      <c r="X45" s="425"/>
      <c r="Y45" s="426"/>
      <c r="Z45" s="207" t="s">
        <v>60</v>
      </c>
      <c r="AA45" s="208"/>
      <c r="AB45" s="91">
        <f>IF($D$45="","",$D$45)</f>
        <v>87080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1.6</v>
      </c>
      <c r="AK45" s="211">
        <f>IF($M$45="","",$M$45)</f>
        <v>42123</v>
      </c>
      <c r="AL45" s="212"/>
      <c r="AM45" s="186" t="str">
        <f>IF($O$45="","",$O$45)</f>
        <v>950 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87080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1.6</v>
      </c>
      <c r="BI45" s="211">
        <f>IF($M$45="","",$M$45)</f>
        <v>42123</v>
      </c>
      <c r="BJ45" s="212"/>
      <c r="BK45" s="186" t="str">
        <f>IF($O$45="","",$O$45)</f>
        <v>950 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87080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1.6</v>
      </c>
      <c r="CG45" s="211">
        <f>IF($M$45="","",$M$45)</f>
        <v>42123</v>
      </c>
      <c r="CH45" s="212"/>
      <c r="CI45" s="186" t="str">
        <f>IF($O$45="","",$O$45)</f>
        <v>950 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48"/>
      <c r="C46" s="149"/>
      <c r="D46" s="150"/>
      <c r="E46" s="163" t="s">
        <v>56</v>
      </c>
      <c r="F46" s="163"/>
      <c r="G46" s="164"/>
      <c r="H46" s="91">
        <f>IF(D45="","",((H43+H44+H45)-D45))</f>
        <v>229</v>
      </c>
      <c r="I46" s="71">
        <v>4</v>
      </c>
      <c r="J46" s="193" t="s">
        <v>37</v>
      </c>
      <c r="K46" s="194"/>
      <c r="L46" s="95">
        <f>$CF$46</f>
        <v>13.5</v>
      </c>
      <c r="M46" s="368"/>
      <c r="N46" s="369"/>
      <c r="O46" s="411"/>
      <c r="P46" s="412"/>
      <c r="Q46" s="394"/>
      <c r="R46" s="395"/>
      <c r="S46" s="394"/>
      <c r="T46" s="395"/>
      <c r="U46" s="394"/>
      <c r="V46" s="395"/>
      <c r="W46" s="408"/>
      <c r="X46" s="409"/>
      <c r="Y46" s="410"/>
      <c r="Z46" s="84"/>
      <c r="AA46" s="85"/>
      <c r="AB46" s="86"/>
      <c r="AC46" s="163" t="s">
        <v>56</v>
      </c>
      <c r="AD46" s="163"/>
      <c r="AE46" s="164"/>
      <c r="AF46" s="91">
        <f>IF($H$46="","",$H$46)</f>
        <v>229</v>
      </c>
      <c r="AG46" s="71">
        <v>4</v>
      </c>
      <c r="AH46" s="193" t="s">
        <v>37</v>
      </c>
      <c r="AI46" s="194"/>
      <c r="AJ46" s="95">
        <f>$CF$46</f>
        <v>13.5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229</v>
      </c>
      <c r="BE46" s="71">
        <v>4</v>
      </c>
      <c r="BF46" s="193" t="s">
        <v>37</v>
      </c>
      <c r="BG46" s="194"/>
      <c r="BH46" s="95">
        <f>$CF$46</f>
        <v>13.5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229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13.5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1"/>
      <c r="C47" s="152"/>
      <c r="D47" s="153"/>
      <c r="E47" s="165" t="s">
        <v>57</v>
      </c>
      <c r="F47" s="166"/>
      <c r="G47" s="167"/>
      <c r="H47" s="92">
        <f>IF(H46="","",(IF(H46&gt;0,(H46*M8)*(-1),ABS(H46*M8))))</f>
        <v>-32.747</v>
      </c>
      <c r="I47" s="72">
        <v>5</v>
      </c>
      <c r="J47" s="177" t="s">
        <v>42</v>
      </c>
      <c r="K47" s="178"/>
      <c r="L47" s="96">
        <f>$CF$47</f>
        <v>0</v>
      </c>
      <c r="M47" s="370"/>
      <c r="N47" s="371"/>
      <c r="O47" s="390"/>
      <c r="P47" s="391"/>
      <c r="Q47" s="388"/>
      <c r="R47" s="389"/>
      <c r="S47" s="388"/>
      <c r="T47" s="389"/>
      <c r="U47" s="388"/>
      <c r="V47" s="389"/>
      <c r="W47" s="398"/>
      <c r="X47" s="399"/>
      <c r="Y47" s="400"/>
      <c r="Z47" s="73"/>
      <c r="AA47" s="74"/>
      <c r="AB47" s="62"/>
      <c r="AC47" s="165" t="s">
        <v>57</v>
      </c>
      <c r="AD47" s="166"/>
      <c r="AE47" s="167"/>
      <c r="AF47" s="92">
        <f>IF($H$47="","",$H$47)</f>
        <v>-32.747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-32.747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-32.747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6:D26"/>
    <mergeCell ref="C27:D2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2015-06-01T19:33:57Z</cp:lastPrinted>
  <dcterms:created xsi:type="dcterms:W3CDTF">2004-06-10T22:10:31Z</dcterms:created>
  <dcterms:modified xsi:type="dcterms:W3CDTF">2015-06-01T19:37:21Z</dcterms:modified>
</cp:coreProperties>
</file>