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21" i="51" l="1"/>
  <c r="E21" i="51"/>
  <c r="F21" i="51"/>
  <c r="G21" i="51"/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N19" i="51"/>
  <c r="AE41" i="51"/>
  <c r="BC14" i="51" s="1"/>
  <c r="BF40" i="51" s="1"/>
  <c r="AH21" i="51"/>
  <c r="AH29" i="51"/>
  <c r="AH23" i="51"/>
  <c r="AN8" i="51"/>
  <c r="I41" i="51"/>
  <c r="X6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39" i="51" l="1"/>
  <c r="BF18" i="51"/>
  <c r="BF28" i="51"/>
  <c r="BF15" i="51"/>
  <c r="BF25" i="51"/>
  <c r="BF30" i="51"/>
  <c r="BF29" i="51"/>
  <c r="BF38" i="51"/>
  <c r="BF22" i="51"/>
  <c r="BF37" i="51"/>
  <c r="BF23" i="51"/>
  <c r="BF34" i="51"/>
  <c r="BF20" i="51"/>
  <c r="BF33" i="51"/>
  <c r="BF17" i="51"/>
  <c r="BF36" i="51"/>
  <c r="BF26" i="51"/>
  <c r="BC41" i="51"/>
  <c r="CA14" i="51" s="1"/>
  <c r="CD37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8" i="51" l="1"/>
  <c r="CD27" i="51"/>
  <c r="CD28" i="51"/>
  <c r="CD22" i="51"/>
  <c r="CD29" i="51"/>
  <c r="CA41" i="51"/>
  <c r="D45" i="51" s="1"/>
  <c r="BX45" i="51" s="1"/>
  <c r="CD32" i="51"/>
  <c r="CD26" i="51"/>
  <c r="CD20" i="51"/>
  <c r="CD30" i="51"/>
  <c r="CD19" i="51"/>
  <c r="CD35" i="51"/>
  <c r="CD21" i="51"/>
  <c r="CD24" i="51"/>
  <c r="CD18" i="51"/>
  <c r="CD34" i="51"/>
  <c r="CD23" i="51"/>
  <c r="CD39" i="51"/>
  <c r="CD25" i="51"/>
  <c r="CD40" i="51"/>
  <c r="CD41" i="51" s="1"/>
  <c r="CD16" i="51"/>
  <c r="CD15" i="51"/>
  <c r="CD31" i="51"/>
  <c r="CD17" i="51"/>
  <c r="CD33" i="51"/>
  <c r="CD36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<sst xmlns="http://schemas.openxmlformats.org/spreadsheetml/2006/main" count="323" uniqueCount="103">
  <si>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</si>
  <si>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</si>
  <si>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</si>
  <si>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</si>
  <si>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</si>
  <si>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</si>
  <si>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</si>
  <si>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</si>
  <si>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</si>
  <si>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</si>
  <si>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</si>
  <si>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</si>
  <si>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</si>
  <si>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</si>
  <si>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</si>
  <si>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</si>
  <si>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</si>
  <si>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</si>
  <si>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</si>
  <si>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</si>
  <si>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</si>
  <si>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</si>
  <si>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</si>
  <si>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</si>
  <si>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</si>
  <si>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</si>
  <si>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</si>
  <si>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</si>
  <si>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</si>
  <si>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</si>
  <si>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</si>
  <si>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</si>
  <si>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</si>
  <si>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</si>
  <si>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</si>
  <si>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</si>
  <si>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</si>
  <si>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</si>
  <si>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</si>
  <si>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</si>
  <si>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</si>
  <si>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</si>
  <si>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</si>
  <si>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</si>
  <si>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</si>
  <si>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</si>
  <si>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</si>
  <si>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</si>
  <si>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</si>
  <si>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</si>
  <si>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</si>
  <si>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</si>
  <si>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</si>
  <si>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</si>
  <si>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</si>
  <si>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</si>
  <si>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</si>
  <si>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</si>
  <si>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</si>
  <si>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</si>
  <si>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</si>
  <si>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</si>
  <si>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</si>
  <si>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</si>
  <si>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</si>
  <si>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</si>
  <si>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</si>
  <si>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</si>
  <si>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</si>
  <si>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</si>
  <si>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</si>
  <si>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</si>
  <si>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</si>
  <si>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</si>
  <si>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</si>
  <si>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</si>
  <si>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</si>
  <si>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P7575B71</t>
  </si>
  <si>
    <t>Standard            L1</t>
  </si>
  <si>
    <t>A01032-0038</t>
  </si>
  <si>
    <t>D</t>
  </si>
  <si>
    <t>L1</t>
  </si>
  <si>
    <t>SP</t>
  </si>
  <si>
    <t>N/A</t>
  </si>
  <si>
    <t>DT/BM</t>
  </si>
  <si>
    <t>BW</t>
  </si>
  <si>
    <t>7/30 AW</t>
  </si>
  <si>
    <t>BM/DT</t>
  </si>
  <si>
    <r>
      <t>E22/</t>
    </r>
    <r>
      <rPr>
        <sz val="9"/>
        <color indexed="8"/>
        <rFont val="Arial"/>
        <family val="2"/>
      </rPr>
      <t>Drill st2 broke/fair</t>
    </r>
  </si>
  <si>
    <t>BEN W</t>
  </si>
  <si>
    <t>Adj I.D. barrel fin/chg rmr st10/st2 brk</t>
  </si>
  <si>
    <t>JULY IN</t>
  </si>
  <si>
    <t>JULY OUT</t>
  </si>
  <si>
    <t>St2 drill@strt/insrts st7/thrd Ø tool st8</t>
  </si>
  <si>
    <t>DT</t>
  </si>
  <si>
    <t>Cold start</t>
  </si>
  <si>
    <t>YES</t>
  </si>
  <si>
    <t>OK</t>
  </si>
  <si>
    <t>DH</t>
  </si>
  <si>
    <t>RECONCILE MATERIAL WHEN JOB IS OUT</t>
  </si>
  <si>
    <t>DT/TC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</si>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</sst>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8" sqref="E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81</v>
      </c>
      <c r="K2" s="21"/>
      <c r="L2" s="351" t="s">
        <v>76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32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L1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32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L1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32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L1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32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80</v>
      </c>
      <c r="K4" s="4"/>
      <c r="L4" s="82" t="s">
        <v>27</v>
      </c>
      <c r="M4" s="50">
        <v>49.86</v>
      </c>
      <c r="N4" s="358" t="s">
        <v>14</v>
      </c>
      <c r="O4" s="359"/>
      <c r="P4" s="297">
        <f>IF(M6="","",(ROUNDUP((C10*M8/M4/M6),0)*M6))</f>
        <v>86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34.4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D</v>
      </c>
      <c r="AI4" s="4"/>
      <c r="AJ4" s="82" t="s">
        <v>27</v>
      </c>
      <c r="AK4" s="107">
        <f>IF($M$4="","",$M$4)</f>
        <v>49.86</v>
      </c>
      <c r="AL4" s="358" t="s">
        <v>14</v>
      </c>
      <c r="AM4" s="359"/>
      <c r="AN4" s="297">
        <f>IF($P$4="","",$P$4)</f>
        <v>86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34.4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D</v>
      </c>
      <c r="BG4" s="4"/>
      <c r="BH4" s="82" t="s">
        <v>27</v>
      </c>
      <c r="BI4" s="107">
        <f>IF($M$4="","",$M$4)</f>
        <v>49.86</v>
      </c>
      <c r="BJ4" s="358" t="s">
        <v>14</v>
      </c>
      <c r="BK4" s="359"/>
      <c r="BL4" s="297">
        <f>IF($P$4="","",$P$4)</f>
        <v>86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34.4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D</v>
      </c>
      <c r="CE4" s="4"/>
      <c r="CF4" s="82" t="s">
        <v>27</v>
      </c>
      <c r="CG4" s="107">
        <f>IF($M$4="","",$M$4)</f>
        <v>49.86</v>
      </c>
      <c r="CH4" s="358" t="s">
        <v>14</v>
      </c>
      <c r="CI4" s="359"/>
      <c r="CJ4" s="297">
        <f>IF($P$4="","",$P$4)</f>
        <v>86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34.4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6" t="s">
        <v>77</v>
      </c>
      <c r="D6" s="427"/>
      <c r="E6" s="428"/>
      <c r="F6" s="4"/>
      <c r="G6" s="39"/>
      <c r="H6" s="325" t="s">
        <v>21</v>
      </c>
      <c r="I6" s="326"/>
      <c r="J6" s="130">
        <v>216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-1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0.93023255813953487</v>
      </c>
      <c r="Y6" s="29"/>
      <c r="Z6" s="78" t="s">
        <v>62</v>
      </c>
      <c r="AA6" s="322" t="str">
        <f>IF($C$6="","",$C$6)</f>
        <v>P7575B71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216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-1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0.93023255813953487</v>
      </c>
      <c r="AW6" s="29"/>
      <c r="AX6" s="78" t="s">
        <v>62</v>
      </c>
      <c r="AY6" s="322" t="str">
        <f>IF($C$6="","",$C$6)</f>
        <v>P7575B71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216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-1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0.93023255813953487</v>
      </c>
      <c r="BU6" s="29"/>
      <c r="BV6" s="78" t="s">
        <v>62</v>
      </c>
      <c r="BW6" s="322" t="str">
        <f>IF($C$6="","",$C$6)</f>
        <v>P7575B71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216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-1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0.93023255813953487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377381</v>
      </c>
      <c r="D8" s="370"/>
      <c r="E8" s="371"/>
      <c r="F8" s="364"/>
      <c r="G8" s="365"/>
      <c r="H8" s="293" t="s">
        <v>78</v>
      </c>
      <c r="I8" s="294"/>
      <c r="J8" s="132">
        <v>15</v>
      </c>
      <c r="K8" s="28"/>
      <c r="L8" s="82" t="s">
        <v>28</v>
      </c>
      <c r="M8" s="56">
        <v>1.0628</v>
      </c>
      <c r="N8" s="295" t="s">
        <v>29</v>
      </c>
      <c r="O8" s="296"/>
      <c r="P8" s="297">
        <f>IF(M8="","",M4/M8)</f>
        <v>46.913812570568311</v>
      </c>
      <c r="Q8" s="298"/>
      <c r="R8" s="28"/>
      <c r="S8" s="374" t="s">
        <v>99</v>
      </c>
      <c r="T8" s="375"/>
      <c r="U8" s="375"/>
      <c r="V8" s="375"/>
      <c r="W8" s="375"/>
      <c r="X8" s="376"/>
      <c r="Y8" s="29"/>
      <c r="Z8" s="76" t="s">
        <v>64</v>
      </c>
      <c r="AA8" s="289">
        <f>IF(C8="","",$C$8)</f>
        <v>377381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>
        <f>IF($J$8="","",$J$8)</f>
        <v>15</v>
      </c>
      <c r="AI8" s="28"/>
      <c r="AJ8" s="82" t="s">
        <v>28</v>
      </c>
      <c r="AK8" s="108">
        <f>IF($M$8="","",$M$8)</f>
        <v>1.0628</v>
      </c>
      <c r="AL8" s="295" t="s">
        <v>29</v>
      </c>
      <c r="AM8" s="296"/>
      <c r="AN8" s="297">
        <f>IF($P$8="","",$P$8)</f>
        <v>46.913812570568311</v>
      </c>
      <c r="AO8" s="298"/>
      <c r="AP8" s="28"/>
      <c r="AQ8" s="299" t="str">
        <f>IF($S$8="","",$S$8)</f>
        <v>RECONCILE MATERIAL WHEN JOB IS OUT</v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377381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>
        <f>IF($J$8="","",$J$8)</f>
        <v>15</v>
      </c>
      <c r="BG8" s="28"/>
      <c r="BH8" s="82" t="s">
        <v>28</v>
      </c>
      <c r="BI8" s="108">
        <f>IF($M$8="","",$M$8)</f>
        <v>1.0628</v>
      </c>
      <c r="BJ8" s="295" t="s">
        <v>29</v>
      </c>
      <c r="BK8" s="296"/>
      <c r="BL8" s="297">
        <f>IF($P$8="","",$P$8)</f>
        <v>46.913812570568311</v>
      </c>
      <c r="BM8" s="298"/>
      <c r="BN8" s="28"/>
      <c r="BO8" s="299" t="str">
        <f>IF($S$8="","",$S$8)</f>
        <v>RECONCILE MATERIAL WHEN JOB IS OUT</v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377381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>
        <f>IF($J$8="","",$J$8)</f>
        <v>15</v>
      </c>
      <c r="CE8" s="28"/>
      <c r="CF8" s="82" t="s">
        <v>28</v>
      </c>
      <c r="CG8" s="108">
        <f>IF($M$8="","",$M$8)</f>
        <v>1.0628</v>
      </c>
      <c r="CH8" s="295" t="s">
        <v>29</v>
      </c>
      <c r="CI8" s="296"/>
      <c r="CJ8" s="297">
        <f>IF($P$8="","",$P$8)</f>
        <v>46.913812570568311</v>
      </c>
      <c r="CK8" s="298"/>
      <c r="CL8" s="28"/>
      <c r="CM8" s="299" t="str">
        <f>IF($S$8="","",$S$8)</f>
        <v>RECONCILE MATERIAL WHEN JOB IS OUT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7"/>
      <c r="T9" s="378"/>
      <c r="U9" s="378"/>
      <c r="V9" s="378"/>
      <c r="W9" s="378"/>
      <c r="X9" s="379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9">
        <v>4000</v>
      </c>
      <c r="D10" s="419"/>
      <c r="E10" s="420"/>
      <c r="F10" s="362" t="s">
        <v>86</v>
      </c>
      <c r="G10" s="363"/>
      <c r="H10" s="293" t="s">
        <v>49</v>
      </c>
      <c r="I10" s="294"/>
      <c r="J10" s="133"/>
      <c r="K10" s="73"/>
      <c r="L10" s="317" t="s">
        <v>41</v>
      </c>
      <c r="M10" s="318"/>
      <c r="N10" s="429" t="s">
        <v>79</v>
      </c>
      <c r="O10" s="430"/>
      <c r="P10" s="430"/>
      <c r="Q10" s="431"/>
      <c r="R10" s="28"/>
      <c r="S10" s="380"/>
      <c r="T10" s="381"/>
      <c r="U10" s="381"/>
      <c r="V10" s="381"/>
      <c r="W10" s="381"/>
      <c r="X10" s="382"/>
      <c r="Y10" s="5"/>
      <c r="Z10" s="77" t="s">
        <v>63</v>
      </c>
      <c r="AA10" s="313">
        <f>IF($C$10="","",$C$10)</f>
        <v>4000</v>
      </c>
      <c r="AB10" s="313"/>
      <c r="AC10" s="314"/>
      <c r="AD10" s="315" t="str">
        <f>IF($F$10="","",$F$10)</f>
        <v>7/30 AW</v>
      </c>
      <c r="AE10" s="316"/>
      <c r="AF10" s="293" t="s">
        <v>49</v>
      </c>
      <c r="AG10" s="294"/>
      <c r="AH10" s="135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A01032-0038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4000</v>
      </c>
      <c r="AZ10" s="313"/>
      <c r="BA10" s="314"/>
      <c r="BB10" s="315" t="str">
        <f>IF($F$10="","",$F$10)</f>
        <v>7/30 AW</v>
      </c>
      <c r="BC10" s="316"/>
      <c r="BD10" s="293" t="s">
        <v>49</v>
      </c>
      <c r="BE10" s="294"/>
      <c r="BF10" s="135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A01032-0038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4000</v>
      </c>
      <c r="BX10" s="313"/>
      <c r="BY10" s="314"/>
      <c r="BZ10" s="315" t="str">
        <f>IF($F$10="","",$F$10)</f>
        <v>7/30 AW</v>
      </c>
      <c r="CA10" s="316"/>
      <c r="CB10" s="293" t="s">
        <v>49</v>
      </c>
      <c r="CC10" s="294"/>
      <c r="CD10" s="135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A01032-0038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3" t="s">
        <v>73</v>
      </c>
      <c r="E14" s="424"/>
      <c r="F14" s="432"/>
      <c r="G14" s="110"/>
      <c r="H14" s="110"/>
      <c r="I14" s="110" t="s">
        <v>0</v>
      </c>
      <c r="J14" s="65">
        <v>0</v>
      </c>
      <c r="K14" s="65">
        <f>C$10</f>
        <v>4000</v>
      </c>
      <c r="L14" s="110" t="s">
        <v>0</v>
      </c>
      <c r="M14" s="110" t="str">
        <f>I14</f>
        <v xml:space="preserve"> </v>
      </c>
      <c r="N14" s="421" t="s">
        <v>0</v>
      </c>
      <c r="O14" s="422"/>
      <c r="P14" s="433"/>
      <c r="Q14" s="434"/>
      <c r="R14" s="422"/>
      <c r="S14" s="112"/>
      <c r="T14" s="113"/>
      <c r="U14" s="113"/>
      <c r="V14" s="423"/>
      <c r="W14" s="424"/>
      <c r="X14" s="424"/>
      <c r="Y14" s="425"/>
      <c r="Z14" s="262" t="s">
        <v>52</v>
      </c>
      <c r="AA14" s="263"/>
      <c r="AB14" s="264"/>
      <c r="AC14" s="118">
        <f>E41</f>
        <v>29.200000000000003</v>
      </c>
      <c r="AD14" s="118">
        <f t="shared" ref="AD14:AI14" si="0">F41</f>
        <v>34.4</v>
      </c>
      <c r="AE14" s="119">
        <f t="shared" si="0"/>
        <v>4015</v>
      </c>
      <c r="AF14" s="120">
        <f>H41</f>
        <v>85.582470918572</v>
      </c>
      <c r="AG14" s="118">
        <f t="shared" si="0"/>
        <v>36.4</v>
      </c>
      <c r="AH14" s="119">
        <f t="shared" si="0"/>
        <v>4015</v>
      </c>
      <c r="AI14" s="119">
        <f t="shared" si="0"/>
        <v>-15</v>
      </c>
      <c r="AJ14" s="121">
        <f>L41</f>
        <v>6307.2</v>
      </c>
      <c r="AK14" s="64"/>
      <c r="AL14" s="265"/>
      <c r="AM14" s="266"/>
      <c r="AN14" s="267"/>
      <c r="AO14" s="268"/>
      <c r="AP14" s="269"/>
      <c r="AQ14" s="124">
        <f>S41</f>
        <v>7.2</v>
      </c>
      <c r="AR14" s="63"/>
      <c r="AS14" s="121">
        <f>U41</f>
        <v>20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29.200000000000003</v>
      </c>
      <c r="BB14" s="118">
        <f t="shared" ref="BB14" si="1">AD41</f>
        <v>34.4</v>
      </c>
      <c r="BC14" s="119">
        <f t="shared" ref="BC14" si="2">AE41</f>
        <v>4015</v>
      </c>
      <c r="BD14" s="120">
        <f>AF41</f>
        <v>85.582470918572</v>
      </c>
      <c r="BE14" s="118">
        <f t="shared" ref="BE14" si="3">AG41</f>
        <v>36.4</v>
      </c>
      <c r="BF14" s="119">
        <f t="shared" ref="BF14" si="4">AH41</f>
        <v>4015</v>
      </c>
      <c r="BG14" s="119">
        <f t="shared" ref="BG14" si="5">AI41</f>
        <v>-15</v>
      </c>
      <c r="BH14" s="121">
        <f>AJ41</f>
        <v>6307.2</v>
      </c>
      <c r="BI14" s="64"/>
      <c r="BJ14" s="265"/>
      <c r="BK14" s="266"/>
      <c r="BL14" s="267"/>
      <c r="BM14" s="268"/>
      <c r="BN14" s="269"/>
      <c r="BO14" s="124">
        <f>AQ41</f>
        <v>7.2</v>
      </c>
      <c r="BP14" s="63"/>
      <c r="BQ14" s="121">
        <f>AS41</f>
        <v>20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29.200000000000003</v>
      </c>
      <c r="BZ14" s="118">
        <f t="shared" ref="BZ14" si="6">BB41</f>
        <v>34.4</v>
      </c>
      <c r="CA14" s="119">
        <f t="shared" ref="CA14" si="7">BC41</f>
        <v>4015</v>
      </c>
      <c r="CB14" s="120">
        <f>BD41</f>
        <v>85.582470918572</v>
      </c>
      <c r="CC14" s="118">
        <f t="shared" ref="CC14" si="8">BE41</f>
        <v>36.4</v>
      </c>
      <c r="CD14" s="119">
        <f t="shared" ref="CD14" si="9">BF41</f>
        <v>4015</v>
      </c>
      <c r="CE14" s="119">
        <f t="shared" ref="CE14" si="10">BG41</f>
        <v>-15</v>
      </c>
      <c r="CF14" s="121">
        <f>BH41</f>
        <v>6307.2</v>
      </c>
      <c r="CG14" s="64"/>
      <c r="CH14" s="265"/>
      <c r="CI14" s="266"/>
      <c r="CJ14" s="267"/>
      <c r="CK14" s="268"/>
      <c r="CL14" s="269"/>
      <c r="CM14" s="124">
        <f>BO41</f>
        <v>7.2</v>
      </c>
      <c r="CN14" s="63"/>
      <c r="CO14" s="121">
        <f>BQ41</f>
        <v>20</v>
      </c>
      <c r="CP14" s="270" t="s">
        <v>45</v>
      </c>
      <c r="CQ14" s="271"/>
      <c r="CR14" s="271"/>
      <c r="CS14" s="272"/>
    </row>
    <row r="15" spans="2:97" ht="15" customHeight="1" x14ac:dyDescent="0.25">
      <c r="B15" s="136">
        <v>42215</v>
      </c>
      <c r="C15" s="162" t="s">
        <v>82</v>
      </c>
      <c r="D15" s="137">
        <v>3504</v>
      </c>
      <c r="E15" s="137">
        <v>0</v>
      </c>
      <c r="F15" s="140">
        <v>7.6</v>
      </c>
      <c r="G15" s="141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4000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5" t="s">
        <v>83</v>
      </c>
      <c r="Q15" s="436"/>
      <c r="R15" s="437"/>
      <c r="S15" s="144">
        <v>0</v>
      </c>
      <c r="T15" s="146">
        <v>0</v>
      </c>
      <c r="U15" s="146">
        <v>0</v>
      </c>
      <c r="V15" s="411"/>
      <c r="W15" s="412"/>
      <c r="X15" s="412"/>
      <c r="Y15" s="413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4015</v>
      </c>
      <c r="AI15" s="100">
        <f>C$10-AH15</f>
        <v>-15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4015</v>
      </c>
      <c r="BG15" s="100">
        <f>$C$10-BF15</f>
        <v>-15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4015</v>
      </c>
      <c r="CE15" s="100">
        <f>$C$10-CD15</f>
        <v>-15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6">
        <v>42215</v>
      </c>
      <c r="C16" s="162" t="s">
        <v>84</v>
      </c>
      <c r="D16" s="137"/>
      <c r="E16" s="137">
        <v>0</v>
      </c>
      <c r="F16" s="139">
        <v>7.6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4000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5">
        <v>590182</v>
      </c>
      <c r="Q16" s="436"/>
      <c r="R16" s="437"/>
      <c r="S16" s="144">
        <v>0</v>
      </c>
      <c r="T16" s="146">
        <v>0</v>
      </c>
      <c r="U16" s="146">
        <v>0</v>
      </c>
      <c r="V16" s="411"/>
      <c r="W16" s="412"/>
      <c r="X16" s="412"/>
      <c r="Y16" s="413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4015</v>
      </c>
      <c r="AI16" s="100">
        <f t="shared" ref="AI16:AI40" si="19">C$10-AH16</f>
        <v>-15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4015</v>
      </c>
      <c r="BG16" s="100">
        <f t="shared" ref="BG16:BG40" si="25">$C$10-BF16</f>
        <v>-15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4015</v>
      </c>
      <c r="CE16" s="100">
        <f t="shared" ref="CE16:CE40" si="31">$C$10-CD16</f>
        <v>-15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6">
        <v>42215</v>
      </c>
      <c r="C17" s="162" t="s">
        <v>85</v>
      </c>
      <c r="D17" s="137"/>
      <c r="E17" s="137">
        <v>0</v>
      </c>
      <c r="F17" s="139">
        <v>7.6</v>
      </c>
      <c r="G17" s="141">
        <v>0</v>
      </c>
      <c r="H17" s="98">
        <f t="shared" si="12"/>
        <v>0</v>
      </c>
      <c r="I17" s="99">
        <f t="shared" si="13"/>
        <v>7.6</v>
      </c>
      <c r="J17" s="100">
        <f>SUM(G$14:G17)</f>
        <v>0</v>
      </c>
      <c r="K17" s="100">
        <f t="shared" si="11"/>
        <v>4000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5"/>
      <c r="Q17" s="436"/>
      <c r="R17" s="437"/>
      <c r="S17" s="144">
        <v>0</v>
      </c>
      <c r="T17" s="146">
        <v>0</v>
      </c>
      <c r="U17" s="146">
        <v>0</v>
      </c>
      <c r="V17" s="411"/>
      <c r="W17" s="412"/>
      <c r="X17" s="412"/>
      <c r="Y17" s="413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4015</v>
      </c>
      <c r="AI17" s="100">
        <f t="shared" si="19"/>
        <v>-15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4015</v>
      </c>
      <c r="BG17" s="100">
        <f t="shared" si="25"/>
        <v>-15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4015</v>
      </c>
      <c r="CE17" s="100">
        <f t="shared" si="31"/>
        <v>-15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6">
        <v>42216</v>
      </c>
      <c r="C18" s="162" t="s">
        <v>82</v>
      </c>
      <c r="D18" s="137">
        <v>3504</v>
      </c>
      <c r="E18" s="137">
        <v>0</v>
      </c>
      <c r="F18" s="139">
        <v>7.6</v>
      </c>
      <c r="G18" s="141">
        <v>0</v>
      </c>
      <c r="H18" s="98">
        <f t="shared" si="12"/>
        <v>0</v>
      </c>
      <c r="I18" s="99">
        <f t="shared" si="13"/>
        <v>7.6</v>
      </c>
      <c r="J18" s="100">
        <f>SUM(G$14:G18)</f>
        <v>0</v>
      </c>
      <c r="K18" s="100">
        <f t="shared" si="11"/>
        <v>4000</v>
      </c>
      <c r="L18" s="101">
        <f t="shared" si="14"/>
        <v>0</v>
      </c>
      <c r="M18" s="102">
        <f t="shared" si="15"/>
        <v>0</v>
      </c>
      <c r="N18" s="241" t="str">
        <f t="shared" si="16"/>
        <v/>
      </c>
      <c r="O18" s="242"/>
      <c r="P18" s="435">
        <v>590182</v>
      </c>
      <c r="Q18" s="436"/>
      <c r="R18" s="437"/>
      <c r="S18" s="144">
        <v>0</v>
      </c>
      <c r="T18" s="146">
        <v>0</v>
      </c>
      <c r="U18" s="146">
        <v>0</v>
      </c>
      <c r="V18" s="411"/>
      <c r="W18" s="412"/>
      <c r="X18" s="412"/>
      <c r="Y18" s="413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4015</v>
      </c>
      <c r="AI18" s="100">
        <f t="shared" si="19"/>
        <v>-15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4015</v>
      </c>
      <c r="BG18" s="100">
        <f t="shared" si="25"/>
        <v>-15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4015</v>
      </c>
      <c r="CE18" s="100">
        <f t="shared" si="31"/>
        <v>-15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6">
        <v>42216</v>
      </c>
      <c r="C19" s="163" t="s">
        <v>87</v>
      </c>
      <c r="D19" s="137"/>
      <c r="E19" s="137">
        <v>2.6</v>
      </c>
      <c r="F19" s="139">
        <v>4</v>
      </c>
      <c r="G19" s="141">
        <v>540</v>
      </c>
      <c r="H19" s="98">
        <f t="shared" si="12"/>
        <v>11.510469314079423</v>
      </c>
      <c r="I19" s="99">
        <f t="shared" si="13"/>
        <v>7.6</v>
      </c>
      <c r="J19" s="100">
        <f>SUM(G$14:G19)</f>
        <v>540</v>
      </c>
      <c r="K19" s="100">
        <f t="shared" si="11"/>
        <v>3460</v>
      </c>
      <c r="L19" s="101">
        <f t="shared" si="14"/>
        <v>561.59999999999991</v>
      </c>
      <c r="M19" s="102">
        <f t="shared" si="15"/>
        <v>540</v>
      </c>
      <c r="N19" s="241">
        <f t="shared" si="16"/>
        <v>0.96153846153846168</v>
      </c>
      <c r="O19" s="242"/>
      <c r="P19" s="435"/>
      <c r="Q19" s="436"/>
      <c r="R19" s="437"/>
      <c r="S19" s="144">
        <v>1</v>
      </c>
      <c r="T19" s="146">
        <v>4</v>
      </c>
      <c r="U19" s="146">
        <v>20</v>
      </c>
      <c r="V19" s="438" t="s">
        <v>88</v>
      </c>
      <c r="W19" s="439"/>
      <c r="X19" s="439"/>
      <c r="Y19" s="440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4015</v>
      </c>
      <c r="AI19" s="100">
        <f t="shared" si="19"/>
        <v>-15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4015</v>
      </c>
      <c r="BG19" s="100">
        <f t="shared" si="25"/>
        <v>-15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4015</v>
      </c>
      <c r="CE19" s="100">
        <f t="shared" si="31"/>
        <v>-15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6">
        <v>42216</v>
      </c>
      <c r="C20" s="163" t="s">
        <v>89</v>
      </c>
      <c r="D20" s="137">
        <v>27927</v>
      </c>
      <c r="E20" s="137">
        <v>6</v>
      </c>
      <c r="F20" s="139">
        <v>0</v>
      </c>
      <c r="G20" s="141">
        <v>915</v>
      </c>
      <c r="H20" s="98">
        <f t="shared" si="12"/>
        <v>19.503850782190131</v>
      </c>
      <c r="I20" s="99">
        <f t="shared" si="13"/>
        <v>7.6</v>
      </c>
      <c r="J20" s="100">
        <f>SUM(G$14:G20)</f>
        <v>1455</v>
      </c>
      <c r="K20" s="100">
        <f t="shared" si="11"/>
        <v>2545</v>
      </c>
      <c r="L20" s="101">
        <f t="shared" si="14"/>
        <v>1296</v>
      </c>
      <c r="M20" s="102">
        <f t="shared" si="15"/>
        <v>915</v>
      </c>
      <c r="N20" s="241">
        <f t="shared" si="16"/>
        <v>0.70601851851851849</v>
      </c>
      <c r="O20" s="242"/>
      <c r="P20" s="435"/>
      <c r="Q20" s="436"/>
      <c r="R20" s="437"/>
      <c r="S20" s="144">
        <v>1.6</v>
      </c>
      <c r="T20" s="146">
        <v>2</v>
      </c>
      <c r="U20" s="146">
        <v>0</v>
      </c>
      <c r="V20" s="411" t="s">
        <v>90</v>
      </c>
      <c r="W20" s="412"/>
      <c r="X20" s="412"/>
      <c r="Y20" s="413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4015</v>
      </c>
      <c r="AI20" s="100">
        <f t="shared" si="19"/>
        <v>-15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4015</v>
      </c>
      <c r="BG20" s="100">
        <f t="shared" si="25"/>
        <v>-15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4015</v>
      </c>
      <c r="CE20" s="100">
        <f t="shared" si="31"/>
        <v>-15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6"/>
      <c r="C21" s="372" t="s">
        <v>91</v>
      </c>
      <c r="D21" s="373"/>
      <c r="E21" s="137">
        <f>SUM(E15:E20)</f>
        <v>8.6</v>
      </c>
      <c r="F21" s="137">
        <f>SUM(F15:F20)</f>
        <v>34.4</v>
      </c>
      <c r="G21" s="141">
        <f>SUM(G15:G20)</f>
        <v>1455</v>
      </c>
      <c r="H21" s="98">
        <f t="shared" si="12"/>
        <v>31.014320096269554</v>
      </c>
      <c r="I21" s="99">
        <f t="shared" si="13"/>
        <v>45.6</v>
      </c>
      <c r="J21" s="100">
        <f>SUM(G$14:G21)</f>
        <v>2910</v>
      </c>
      <c r="K21" s="100">
        <f t="shared" si="11"/>
        <v>1090</v>
      </c>
      <c r="L21" s="101">
        <f t="shared" si="14"/>
        <v>1857.6000000000006</v>
      </c>
      <c r="M21" s="102">
        <f t="shared" si="15"/>
        <v>1455</v>
      </c>
      <c r="N21" s="241">
        <f t="shared" si="16"/>
        <v>0.78326873385012896</v>
      </c>
      <c r="O21" s="242"/>
      <c r="P21" s="435"/>
      <c r="Q21" s="436"/>
      <c r="R21" s="437"/>
      <c r="S21" s="144">
        <f>SUM(S15:S20)</f>
        <v>2.6</v>
      </c>
      <c r="T21" s="146"/>
      <c r="U21" s="146"/>
      <c r="V21" s="411"/>
      <c r="W21" s="412"/>
      <c r="X21" s="412"/>
      <c r="Y21" s="413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4015</v>
      </c>
      <c r="AI21" s="100">
        <f t="shared" si="19"/>
        <v>-15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4015</v>
      </c>
      <c r="BG21" s="100">
        <f t="shared" si="25"/>
        <v>-15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4015</v>
      </c>
      <c r="CE21" s="100">
        <f t="shared" si="31"/>
        <v>-15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6"/>
      <c r="C22" s="372" t="s">
        <v>92</v>
      </c>
      <c r="D22" s="373"/>
      <c r="E22" s="137">
        <v>-8.6</v>
      </c>
      <c r="F22" s="137">
        <v>-34.4</v>
      </c>
      <c r="G22" s="141">
        <v>-1455</v>
      </c>
      <c r="H22" s="98">
        <f t="shared" si="12"/>
        <v>-31.014320096269554</v>
      </c>
      <c r="I22" s="99">
        <f t="shared" si="13"/>
        <v>-45.6</v>
      </c>
      <c r="J22" s="100">
        <f>SUM(G$14:G22)</f>
        <v>1455</v>
      </c>
      <c r="K22" s="100">
        <f t="shared" si="11"/>
        <v>2545</v>
      </c>
      <c r="L22" s="101">
        <f t="shared" si="14"/>
        <v>-1857.6000000000006</v>
      </c>
      <c r="M22" s="102">
        <f t="shared" si="15"/>
        <v>-1455</v>
      </c>
      <c r="N22" s="241">
        <f t="shared" si="16"/>
        <v>0.78326873385012896</v>
      </c>
      <c r="O22" s="242"/>
      <c r="P22" s="435"/>
      <c r="Q22" s="436"/>
      <c r="R22" s="437"/>
      <c r="S22" s="144">
        <v>-2.6</v>
      </c>
      <c r="T22" s="146"/>
      <c r="U22" s="146"/>
      <c r="V22" s="411"/>
      <c r="W22" s="412"/>
      <c r="X22" s="412"/>
      <c r="Y22" s="413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4015</v>
      </c>
      <c r="AI22" s="100">
        <f t="shared" si="19"/>
        <v>-15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4015</v>
      </c>
      <c r="BG22" s="100">
        <f t="shared" si="25"/>
        <v>-15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4015</v>
      </c>
      <c r="CE22" s="100">
        <f t="shared" si="31"/>
        <v>-15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6">
        <v>42217</v>
      </c>
      <c r="C23" s="163" t="s">
        <v>82</v>
      </c>
      <c r="D23" s="137">
        <v>3504</v>
      </c>
      <c r="E23" s="137">
        <v>3</v>
      </c>
      <c r="F23" s="137">
        <v>0</v>
      </c>
      <c r="G23" s="141">
        <v>375</v>
      </c>
      <c r="H23" s="98">
        <f t="shared" si="12"/>
        <v>7.9933814681107096</v>
      </c>
      <c r="I23" s="99">
        <f t="shared" si="13"/>
        <v>6.6</v>
      </c>
      <c r="J23" s="100">
        <f>SUM(G$14:G23)</f>
        <v>1830</v>
      </c>
      <c r="K23" s="100">
        <f t="shared" si="11"/>
        <v>2170</v>
      </c>
      <c r="L23" s="101">
        <f t="shared" si="14"/>
        <v>647.99999999999989</v>
      </c>
      <c r="M23" s="102">
        <f t="shared" si="15"/>
        <v>375</v>
      </c>
      <c r="N23" s="241">
        <f t="shared" si="16"/>
        <v>0.57870370370370383</v>
      </c>
      <c r="O23" s="242"/>
      <c r="P23" s="435"/>
      <c r="Q23" s="436"/>
      <c r="R23" s="437"/>
      <c r="S23" s="144">
        <v>3.6</v>
      </c>
      <c r="T23" s="146">
        <v>2</v>
      </c>
      <c r="U23" s="146">
        <v>0</v>
      </c>
      <c r="V23" s="411" t="s">
        <v>93</v>
      </c>
      <c r="W23" s="412"/>
      <c r="X23" s="412"/>
      <c r="Y23" s="413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4015</v>
      </c>
      <c r="AI23" s="100">
        <f t="shared" si="19"/>
        <v>-15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4015</v>
      </c>
      <c r="BG23" s="100">
        <f t="shared" si="25"/>
        <v>-15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4015</v>
      </c>
      <c r="CE23" s="100">
        <f t="shared" si="31"/>
        <v>-15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6">
        <v>42217</v>
      </c>
      <c r="C24" s="163" t="s">
        <v>94</v>
      </c>
      <c r="D24" s="137">
        <v>3205</v>
      </c>
      <c r="E24" s="137">
        <v>6</v>
      </c>
      <c r="F24" s="137">
        <v>0</v>
      </c>
      <c r="G24" s="142">
        <v>760</v>
      </c>
      <c r="H24" s="98">
        <f t="shared" si="12"/>
        <v>16.19991977537104</v>
      </c>
      <c r="I24" s="99">
        <f t="shared" si="13"/>
        <v>6</v>
      </c>
      <c r="J24" s="100">
        <f>SUM(G$14:G24)</f>
        <v>2590</v>
      </c>
      <c r="K24" s="100">
        <f t="shared" si="11"/>
        <v>1410</v>
      </c>
      <c r="L24" s="101">
        <f t="shared" si="14"/>
        <v>1296</v>
      </c>
      <c r="M24" s="102">
        <f t="shared" si="15"/>
        <v>760</v>
      </c>
      <c r="N24" s="241">
        <f t="shared" si="16"/>
        <v>0.5864197530864198</v>
      </c>
      <c r="O24" s="242"/>
      <c r="P24" s="435"/>
      <c r="Q24" s="436"/>
      <c r="R24" s="437"/>
      <c r="S24" s="144">
        <v>0</v>
      </c>
      <c r="T24" s="146">
        <v>0</v>
      </c>
      <c r="U24" s="146">
        <v>0</v>
      </c>
      <c r="V24" s="411"/>
      <c r="W24" s="412"/>
      <c r="X24" s="412"/>
      <c r="Y24" s="413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4015</v>
      </c>
      <c r="AI24" s="100">
        <f t="shared" si="19"/>
        <v>-15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4015</v>
      </c>
      <c r="BG24" s="100">
        <f t="shared" si="25"/>
        <v>-15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4015</v>
      </c>
      <c r="CE24" s="100">
        <f t="shared" si="31"/>
        <v>-15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6">
        <v>42219</v>
      </c>
      <c r="C25" s="163" t="s">
        <v>82</v>
      </c>
      <c r="D25" s="137">
        <v>3504</v>
      </c>
      <c r="E25" s="137">
        <v>6.6</v>
      </c>
      <c r="F25" s="137">
        <v>0</v>
      </c>
      <c r="G25" s="141">
        <v>785</v>
      </c>
      <c r="H25" s="98">
        <f t="shared" si="12"/>
        <v>16.732811873245087</v>
      </c>
      <c r="I25" s="99">
        <f t="shared" si="13"/>
        <v>7.6</v>
      </c>
      <c r="J25" s="100">
        <f>SUM(G$14:G25)</f>
        <v>3375</v>
      </c>
      <c r="K25" s="100">
        <f t="shared" si="11"/>
        <v>625</v>
      </c>
      <c r="L25" s="101">
        <f t="shared" si="14"/>
        <v>1425.6</v>
      </c>
      <c r="M25" s="102">
        <f t="shared" si="15"/>
        <v>785</v>
      </c>
      <c r="N25" s="241">
        <f t="shared" si="16"/>
        <v>0.55064534231200901</v>
      </c>
      <c r="O25" s="242"/>
      <c r="P25" s="435">
        <v>590182</v>
      </c>
      <c r="Q25" s="436"/>
      <c r="R25" s="437"/>
      <c r="S25" s="144">
        <v>1</v>
      </c>
      <c r="T25" s="146">
        <v>4</v>
      </c>
      <c r="U25" s="146">
        <v>0</v>
      </c>
      <c r="V25" s="411" t="s">
        <v>95</v>
      </c>
      <c r="W25" s="412"/>
      <c r="X25" s="412"/>
      <c r="Y25" s="413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4015</v>
      </c>
      <c r="AI25" s="100">
        <f t="shared" si="19"/>
        <v>-15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4015</v>
      </c>
      <c r="BG25" s="100">
        <f t="shared" si="25"/>
        <v>-15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4015</v>
      </c>
      <c r="CE25" s="100">
        <f t="shared" si="31"/>
        <v>-15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6">
        <v>42219</v>
      </c>
      <c r="C26" s="163" t="s">
        <v>100</v>
      </c>
      <c r="D26" s="137"/>
      <c r="E26" s="137">
        <v>5</v>
      </c>
      <c r="F26" s="137">
        <v>0</v>
      </c>
      <c r="G26" s="141">
        <v>640</v>
      </c>
      <c r="H26" s="98">
        <f t="shared" si="12"/>
        <v>13.642037705575612</v>
      </c>
      <c r="I26" s="99">
        <f t="shared" si="13"/>
        <v>5</v>
      </c>
      <c r="J26" s="100">
        <f>SUM(G$14:G26)</f>
        <v>4015</v>
      </c>
      <c r="K26" s="100">
        <f t="shared" si="11"/>
        <v>-15</v>
      </c>
      <c r="L26" s="101">
        <f t="shared" si="14"/>
        <v>1080</v>
      </c>
      <c r="M26" s="102">
        <f t="shared" si="15"/>
        <v>640</v>
      </c>
      <c r="N26" s="241">
        <f t="shared" si="16"/>
        <v>0.59259259259259256</v>
      </c>
      <c r="O26" s="242"/>
      <c r="P26" s="435">
        <v>381383</v>
      </c>
      <c r="Q26" s="436"/>
      <c r="R26" s="437"/>
      <c r="S26" s="144">
        <v>0</v>
      </c>
      <c r="T26" s="146">
        <v>0</v>
      </c>
      <c r="U26" s="146">
        <v>0</v>
      </c>
      <c r="V26" s="438" t="s">
        <v>101</v>
      </c>
      <c r="W26" s="439"/>
      <c r="X26" s="439"/>
      <c r="Y26" s="440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4015</v>
      </c>
      <c r="AI26" s="100">
        <f t="shared" si="19"/>
        <v>-15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4015</v>
      </c>
      <c r="BG26" s="100">
        <f t="shared" si="25"/>
        <v>-15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4015</v>
      </c>
      <c r="CE26" s="100">
        <f t="shared" si="31"/>
        <v>-15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4015</v>
      </c>
      <c r="K27" s="100">
        <f t="shared" si="11"/>
        <v>-15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5"/>
      <c r="Q27" s="436"/>
      <c r="R27" s="437"/>
      <c r="S27" s="144"/>
      <c r="T27" s="146"/>
      <c r="U27" s="146"/>
      <c r="V27" s="411" t="s">
        <v>102</v>
      </c>
      <c r="W27" s="412"/>
      <c r="X27" s="412"/>
      <c r="Y27" s="413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4015</v>
      </c>
      <c r="AI27" s="100">
        <f t="shared" si="19"/>
        <v>-15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4015</v>
      </c>
      <c r="BG27" s="100">
        <f t="shared" si="25"/>
        <v>-15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4015</v>
      </c>
      <c r="CE27" s="100">
        <f t="shared" si="31"/>
        <v>-15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4015</v>
      </c>
      <c r="K28" s="100">
        <f t="shared" si="11"/>
        <v>-15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5"/>
      <c r="Q28" s="436"/>
      <c r="R28" s="437"/>
      <c r="S28" s="144"/>
      <c r="T28" s="146"/>
      <c r="U28" s="146"/>
      <c r="V28" s="411"/>
      <c r="W28" s="412"/>
      <c r="X28" s="412"/>
      <c r="Y28" s="413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4015</v>
      </c>
      <c r="AI28" s="100">
        <f t="shared" si="19"/>
        <v>-15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4015</v>
      </c>
      <c r="BG28" s="100">
        <f t="shared" si="25"/>
        <v>-15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4015</v>
      </c>
      <c r="CE28" s="100">
        <f t="shared" si="31"/>
        <v>-15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4015</v>
      </c>
      <c r="K29" s="100">
        <f t="shared" si="11"/>
        <v>-15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5"/>
      <c r="Q29" s="436"/>
      <c r="R29" s="437"/>
      <c r="S29" s="144"/>
      <c r="T29" s="146"/>
      <c r="U29" s="146"/>
      <c r="V29" s="411"/>
      <c r="W29" s="412"/>
      <c r="X29" s="412"/>
      <c r="Y29" s="413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4015</v>
      </c>
      <c r="AI29" s="100">
        <f t="shared" si="19"/>
        <v>-15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4015</v>
      </c>
      <c r="BG29" s="100">
        <f t="shared" si="25"/>
        <v>-15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4015</v>
      </c>
      <c r="CE29" s="100">
        <f t="shared" si="31"/>
        <v>-15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4015</v>
      </c>
      <c r="K30" s="100">
        <f t="shared" si="11"/>
        <v>-15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5"/>
      <c r="Q30" s="436"/>
      <c r="R30" s="437"/>
      <c r="S30" s="144"/>
      <c r="T30" s="146"/>
      <c r="U30" s="146"/>
      <c r="V30" s="411"/>
      <c r="W30" s="412"/>
      <c r="X30" s="412"/>
      <c r="Y30" s="413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4015</v>
      </c>
      <c r="AI30" s="100">
        <f t="shared" si="19"/>
        <v>-15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4015</v>
      </c>
      <c r="BG30" s="100">
        <f t="shared" si="25"/>
        <v>-15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4015</v>
      </c>
      <c r="CE30" s="100">
        <f t="shared" si="31"/>
        <v>-15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4015</v>
      </c>
      <c r="K31" s="100">
        <f t="shared" si="11"/>
        <v>-15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5"/>
      <c r="Q31" s="436"/>
      <c r="R31" s="437"/>
      <c r="S31" s="144"/>
      <c r="T31" s="146"/>
      <c r="U31" s="146"/>
      <c r="V31" s="411"/>
      <c r="W31" s="412"/>
      <c r="X31" s="412"/>
      <c r="Y31" s="413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4015</v>
      </c>
      <c r="AI31" s="100">
        <f t="shared" si="19"/>
        <v>-15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4015</v>
      </c>
      <c r="BG31" s="100">
        <f t="shared" si="25"/>
        <v>-15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4015</v>
      </c>
      <c r="CE31" s="100">
        <f t="shared" si="31"/>
        <v>-15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4015</v>
      </c>
      <c r="K32" s="100">
        <f t="shared" si="11"/>
        <v>-15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5"/>
      <c r="Q32" s="436"/>
      <c r="R32" s="437"/>
      <c r="S32" s="144"/>
      <c r="T32" s="146"/>
      <c r="U32" s="146"/>
      <c r="V32" s="411"/>
      <c r="W32" s="412"/>
      <c r="X32" s="412"/>
      <c r="Y32" s="413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4015</v>
      </c>
      <c r="AI32" s="100">
        <f t="shared" si="19"/>
        <v>-15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4015</v>
      </c>
      <c r="BG32" s="100">
        <f t="shared" si="25"/>
        <v>-15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4015</v>
      </c>
      <c r="CE32" s="100">
        <f t="shared" si="31"/>
        <v>-15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4015</v>
      </c>
      <c r="K33" s="100">
        <f t="shared" si="11"/>
        <v>-15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5"/>
      <c r="Q33" s="436"/>
      <c r="R33" s="437"/>
      <c r="S33" s="144"/>
      <c r="T33" s="146"/>
      <c r="U33" s="146"/>
      <c r="V33" s="411"/>
      <c r="W33" s="412"/>
      <c r="X33" s="412"/>
      <c r="Y33" s="413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4015</v>
      </c>
      <c r="AI33" s="100">
        <f t="shared" si="19"/>
        <v>-15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4015</v>
      </c>
      <c r="BG33" s="100">
        <f t="shared" si="25"/>
        <v>-15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4015</v>
      </c>
      <c r="CE33" s="100">
        <f t="shared" si="31"/>
        <v>-15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4015</v>
      </c>
      <c r="K34" s="100">
        <f t="shared" si="11"/>
        <v>-15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5"/>
      <c r="Q34" s="436"/>
      <c r="R34" s="437"/>
      <c r="S34" s="144"/>
      <c r="T34" s="146"/>
      <c r="U34" s="146"/>
      <c r="V34" s="411"/>
      <c r="W34" s="412"/>
      <c r="X34" s="412"/>
      <c r="Y34" s="413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4015</v>
      </c>
      <c r="AI34" s="100">
        <f t="shared" si="19"/>
        <v>-15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4015</v>
      </c>
      <c r="BG34" s="100">
        <f t="shared" si="25"/>
        <v>-15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4015</v>
      </c>
      <c r="CE34" s="100">
        <f t="shared" si="31"/>
        <v>-15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4015</v>
      </c>
      <c r="K35" s="100">
        <f t="shared" si="11"/>
        <v>-15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5"/>
      <c r="Q35" s="436"/>
      <c r="R35" s="437"/>
      <c r="S35" s="144"/>
      <c r="T35" s="146"/>
      <c r="U35" s="146"/>
      <c r="V35" s="411"/>
      <c r="W35" s="412"/>
      <c r="X35" s="412"/>
      <c r="Y35" s="413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4015</v>
      </c>
      <c r="AI35" s="100">
        <f t="shared" si="19"/>
        <v>-15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4015</v>
      </c>
      <c r="BG35" s="100">
        <f t="shared" si="25"/>
        <v>-15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4015</v>
      </c>
      <c r="CE35" s="100">
        <f t="shared" si="31"/>
        <v>-15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4015</v>
      </c>
      <c r="K36" s="100">
        <f t="shared" si="11"/>
        <v>-15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5"/>
      <c r="Q36" s="436"/>
      <c r="R36" s="437"/>
      <c r="S36" s="144"/>
      <c r="T36" s="146"/>
      <c r="U36" s="146"/>
      <c r="V36" s="411"/>
      <c r="W36" s="412"/>
      <c r="X36" s="412"/>
      <c r="Y36" s="413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4015</v>
      </c>
      <c r="AI36" s="100">
        <f t="shared" si="19"/>
        <v>-15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4015</v>
      </c>
      <c r="BG36" s="100">
        <f t="shared" si="25"/>
        <v>-15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4015</v>
      </c>
      <c r="CE36" s="100">
        <f t="shared" si="31"/>
        <v>-15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4015</v>
      </c>
      <c r="K37" s="100">
        <f t="shared" si="11"/>
        <v>-15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5"/>
      <c r="Q37" s="436"/>
      <c r="R37" s="437"/>
      <c r="S37" s="144"/>
      <c r="T37" s="146"/>
      <c r="U37" s="146"/>
      <c r="V37" s="411"/>
      <c r="W37" s="412"/>
      <c r="X37" s="412"/>
      <c r="Y37" s="413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4015</v>
      </c>
      <c r="AI37" s="100">
        <f t="shared" si="19"/>
        <v>-15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4015</v>
      </c>
      <c r="BG37" s="100">
        <f t="shared" si="25"/>
        <v>-15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4015</v>
      </c>
      <c r="CE37" s="100">
        <f t="shared" si="31"/>
        <v>-15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4015</v>
      </c>
      <c r="K38" s="100">
        <f t="shared" si="11"/>
        <v>-15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5"/>
      <c r="Q38" s="436"/>
      <c r="R38" s="437"/>
      <c r="S38" s="144"/>
      <c r="T38" s="146"/>
      <c r="U38" s="146"/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4015</v>
      </c>
      <c r="AI38" s="100">
        <f t="shared" si="19"/>
        <v>-15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4015</v>
      </c>
      <c r="BG38" s="100">
        <f t="shared" si="25"/>
        <v>-15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4015</v>
      </c>
      <c r="CE38" s="100">
        <f t="shared" si="31"/>
        <v>-15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4015</v>
      </c>
      <c r="K39" s="100">
        <f t="shared" si="11"/>
        <v>-15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4015</v>
      </c>
      <c r="AI39" s="100">
        <f t="shared" si="19"/>
        <v>-15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4015</v>
      </c>
      <c r="BG39" s="100">
        <f t="shared" si="25"/>
        <v>-15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4015</v>
      </c>
      <c r="CE39" s="100">
        <f t="shared" si="31"/>
        <v>-15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4015</v>
      </c>
      <c r="K40" s="100">
        <f t="shared" si="11"/>
        <v>-15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4015</v>
      </c>
      <c r="AI40" s="100">
        <f t="shared" si="19"/>
        <v>-15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4015</v>
      </c>
      <c r="BG40" s="100">
        <f t="shared" si="25"/>
        <v>-15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4015</v>
      </c>
      <c r="CE40" s="100">
        <f t="shared" si="31"/>
        <v>-15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8" t="s">
        <v>0</v>
      </c>
      <c r="C41" s="409"/>
      <c r="D41" s="410"/>
      <c r="E41" s="114">
        <f>SUM(E15:E40)</f>
        <v>29.200000000000003</v>
      </c>
      <c r="F41" s="114">
        <f>SUM(F15:F40)</f>
        <v>34.4</v>
      </c>
      <c r="G41" s="115">
        <f>SUM(G15:G40)</f>
        <v>4015</v>
      </c>
      <c r="H41" s="116">
        <f>SUM(H15:H40)</f>
        <v>85.582470918572</v>
      </c>
      <c r="I41" s="114">
        <f>IF(X4="",0,(SUM(I15:I40)-X4))</f>
        <v>36.4</v>
      </c>
      <c r="J41" s="115">
        <f>J40</f>
        <v>4015</v>
      </c>
      <c r="K41" s="115">
        <f>K40</f>
        <v>-15</v>
      </c>
      <c r="L41" s="114">
        <f>SUM(L15:L40)</f>
        <v>6307.2</v>
      </c>
      <c r="M41" s="111" t="s">
        <v>0</v>
      </c>
      <c r="N41" s="391" t="s">
        <v>0</v>
      </c>
      <c r="O41" s="392"/>
      <c r="P41" s="401"/>
      <c r="Q41" s="402"/>
      <c r="R41" s="402"/>
      <c r="S41" s="122">
        <f>SUM(S15:S40)</f>
        <v>7.2</v>
      </c>
      <c r="T41" s="111"/>
      <c r="U41" s="123">
        <f>SUM(U15:U40)</f>
        <v>20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4">
        <f>SUM(AC14:AC40)</f>
        <v>29.200000000000003</v>
      </c>
      <c r="AD41" s="114">
        <f>SUM(AD14:AD40)</f>
        <v>34.4</v>
      </c>
      <c r="AE41" s="115">
        <f>SUM(AE14:AE40)</f>
        <v>4015</v>
      </c>
      <c r="AF41" s="116">
        <f>SUM(AF14:AF40)</f>
        <v>85.582470918572</v>
      </c>
      <c r="AG41" s="114">
        <f>SUM(AG14:AG40)</f>
        <v>36.4</v>
      </c>
      <c r="AH41" s="115">
        <f>AH40</f>
        <v>4015</v>
      </c>
      <c r="AI41" s="115">
        <f>AI40</f>
        <v>-15</v>
      </c>
      <c r="AJ41" s="114">
        <f>SUM(AJ14:AJ40)</f>
        <v>6307.2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7.2</v>
      </c>
      <c r="AR41" s="68"/>
      <c r="AS41" s="125">
        <f>SUM(AS14:AS40)</f>
        <v>20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29.200000000000003</v>
      </c>
      <c r="BB41" s="114">
        <f>SUM(BB14:BB40)</f>
        <v>34.4</v>
      </c>
      <c r="BC41" s="115">
        <f>SUM(BC14:BC40)</f>
        <v>4015</v>
      </c>
      <c r="BD41" s="116">
        <f>SUM(BD14:BD40)</f>
        <v>85.582470918572</v>
      </c>
      <c r="BE41" s="114">
        <f>SUM(BE14:BE40)</f>
        <v>36.4</v>
      </c>
      <c r="BF41" s="115">
        <f>BF40</f>
        <v>4015</v>
      </c>
      <c r="BG41" s="115">
        <f>BG40</f>
        <v>-15</v>
      </c>
      <c r="BH41" s="114">
        <f>SUM(BH14:BH40)</f>
        <v>6307.2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7.2</v>
      </c>
      <c r="BP41" s="114"/>
      <c r="BQ41" s="125">
        <f>SUM(BQ14:BQ40)</f>
        <v>20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29.200000000000003</v>
      </c>
      <c r="BZ41" s="114">
        <f>SUM(BZ14:BZ40)</f>
        <v>34.4</v>
      </c>
      <c r="CA41" s="115">
        <f>SUM(CA14:CA40)</f>
        <v>4015</v>
      </c>
      <c r="CB41" s="116">
        <f>SUM(CB14:CB40)</f>
        <v>85.582470918572</v>
      </c>
      <c r="CC41" s="114">
        <f>SUM(CC14:CC40)</f>
        <v>36.4</v>
      </c>
      <c r="CD41" s="115">
        <f>CD40</f>
        <v>4015</v>
      </c>
      <c r="CE41" s="115">
        <f>CE40</f>
        <v>-15</v>
      </c>
      <c r="CF41" s="114">
        <f>SUM(CF14:CF40)</f>
        <v>6307.2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7.2</v>
      </c>
      <c r="CN41" s="114"/>
      <c r="CO41" s="125">
        <f>SUM(CO14:CO40)</f>
        <v>20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6307.2</v>
      </c>
      <c r="E43" s="171" t="s">
        <v>58</v>
      </c>
      <c r="F43" s="171"/>
      <c r="G43" s="172"/>
      <c r="H43" s="79">
        <v>3965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6307.2</v>
      </c>
      <c r="AC43" s="171" t="s">
        <v>58</v>
      </c>
      <c r="AD43" s="171"/>
      <c r="AE43" s="172"/>
      <c r="AF43" s="159">
        <f>IF($H$43="","",$H$43)</f>
        <v>3965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6307.2</v>
      </c>
      <c r="BA43" s="171" t="s">
        <v>58</v>
      </c>
      <c r="BB43" s="171"/>
      <c r="BC43" s="172"/>
      <c r="BD43" s="159">
        <f>IF($H$43="","",$H$43)</f>
        <v>3965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6307.2</v>
      </c>
      <c r="BY43" s="171" t="s">
        <v>58</v>
      </c>
      <c r="BZ43" s="171"/>
      <c r="CA43" s="172"/>
      <c r="CB43" s="159">
        <f>IF($H$43="","",$H$43)</f>
        <v>3965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0.63657407407407407</v>
      </c>
      <c r="E44" s="164" t="s">
        <v>54</v>
      </c>
      <c r="F44" s="164"/>
      <c r="G44" s="165"/>
      <c r="H44" s="92">
        <f>IF(CO41=0,"",CO41)</f>
        <v>20</v>
      </c>
      <c r="I44" s="71">
        <v>2</v>
      </c>
      <c r="J44" s="194" t="s">
        <v>33</v>
      </c>
      <c r="K44" s="195"/>
      <c r="L44" s="95">
        <f>$CF$44</f>
        <v>5.2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0.63657407407407407</v>
      </c>
      <c r="AC44" s="164" t="s">
        <v>54</v>
      </c>
      <c r="AD44" s="164"/>
      <c r="AE44" s="165"/>
      <c r="AF44" s="92">
        <f>IF($H$44="","",$H$44)</f>
        <v>20</v>
      </c>
      <c r="AG44" s="71">
        <v>2</v>
      </c>
      <c r="AH44" s="194" t="s">
        <v>33</v>
      </c>
      <c r="AI44" s="195"/>
      <c r="AJ44" s="95">
        <f>$CF$44</f>
        <v>5.2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0.63657407407407407</v>
      </c>
      <c r="BA44" s="164" t="s">
        <v>54</v>
      </c>
      <c r="BB44" s="164"/>
      <c r="BC44" s="165"/>
      <c r="BD44" s="92">
        <f>IF($H$44="","",$H$44)</f>
        <v>20</v>
      </c>
      <c r="BE44" s="71">
        <v>2</v>
      </c>
      <c r="BF44" s="194" t="s">
        <v>33</v>
      </c>
      <c r="BG44" s="195"/>
      <c r="BH44" s="95">
        <f>$CF$44</f>
        <v>5.2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0.63657407407407407</v>
      </c>
      <c r="BY44" s="164" t="s">
        <v>54</v>
      </c>
      <c r="BZ44" s="164"/>
      <c r="CA44" s="165"/>
      <c r="CB44" s="92">
        <f>IF($H$44="","",$H$44)</f>
        <v>20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5.2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4015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</v>
      </c>
      <c r="M45" s="387">
        <v>42216</v>
      </c>
      <c r="N45" s="388"/>
      <c r="O45" s="414">
        <v>0.45833333333333331</v>
      </c>
      <c r="P45" s="415"/>
      <c r="Q45" s="399" t="s">
        <v>96</v>
      </c>
      <c r="R45" s="400"/>
      <c r="S45" s="399" t="s">
        <v>97</v>
      </c>
      <c r="T45" s="400"/>
      <c r="U45" s="399" t="s">
        <v>98</v>
      </c>
      <c r="V45" s="400"/>
      <c r="W45" s="416"/>
      <c r="X45" s="417"/>
      <c r="Y45" s="418"/>
      <c r="Z45" s="208" t="s">
        <v>60</v>
      </c>
      <c r="AA45" s="209"/>
      <c r="AB45" s="92">
        <f>IF($D$45="","",$D$45)</f>
        <v>4015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</v>
      </c>
      <c r="AK45" s="212">
        <f>IF($M$45="","",$M$45)</f>
        <v>42216</v>
      </c>
      <c r="AL45" s="213"/>
      <c r="AM45" s="187">
        <f>IF($O$45="","",$O$45)</f>
        <v>0.45833333333333331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4015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</v>
      </c>
      <c r="BI45" s="212">
        <f>IF($M$45="","",$M$45)</f>
        <v>42216</v>
      </c>
      <c r="BJ45" s="213"/>
      <c r="BK45" s="187">
        <f>IF($O$45="","",$O$45)</f>
        <v>0.45833333333333331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4015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42216</v>
      </c>
      <c r="CH45" s="213"/>
      <c r="CI45" s="187">
        <f>IF($O$45="","",$O$45)</f>
        <v>0.45833333333333331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3"/>
      <c r="C46" s="154"/>
      <c r="D46" s="155"/>
      <c r="E46" s="164" t="s">
        <v>56</v>
      </c>
      <c r="F46" s="164"/>
      <c r="G46" s="165"/>
      <c r="H46" s="92">
        <f>IF(D45="","",((H43+H44+H45)-D45))</f>
        <v>-30</v>
      </c>
      <c r="I46" s="71">
        <v>4</v>
      </c>
      <c r="J46" s="194" t="s">
        <v>37</v>
      </c>
      <c r="K46" s="195"/>
      <c r="L46" s="96">
        <f>$CF$46</f>
        <v>2</v>
      </c>
      <c r="M46" s="366"/>
      <c r="N46" s="367"/>
      <c r="O46" s="406"/>
      <c r="P46" s="407"/>
      <c r="Q46" s="389"/>
      <c r="R46" s="390"/>
      <c r="S46" s="389"/>
      <c r="T46" s="390"/>
      <c r="U46" s="389"/>
      <c r="V46" s="390"/>
      <c r="W46" s="403"/>
      <c r="X46" s="404"/>
      <c r="Y46" s="405"/>
      <c r="Z46" s="85"/>
      <c r="AA46" s="86"/>
      <c r="AB46" s="87"/>
      <c r="AC46" s="164" t="s">
        <v>56</v>
      </c>
      <c r="AD46" s="164"/>
      <c r="AE46" s="165"/>
      <c r="AF46" s="92">
        <f>IF($H$46="","",$H$46)</f>
        <v>-30</v>
      </c>
      <c r="AG46" s="71">
        <v>4</v>
      </c>
      <c r="AH46" s="194" t="s">
        <v>37</v>
      </c>
      <c r="AI46" s="195"/>
      <c r="AJ46" s="96">
        <f>$CF$46</f>
        <v>2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-30</v>
      </c>
      <c r="BE46" s="71">
        <v>4</v>
      </c>
      <c r="BF46" s="194" t="s">
        <v>37</v>
      </c>
      <c r="BG46" s="195"/>
      <c r="BH46" s="96">
        <f>$CF$46</f>
        <v>2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-30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6"/>
      <c r="C47" s="157"/>
      <c r="D47" s="158"/>
      <c r="E47" s="166" t="s">
        <v>57</v>
      </c>
      <c r="F47" s="167"/>
      <c r="G47" s="168"/>
      <c r="H47" s="93">
        <f>IF(H46="","",(IF(H46&gt;0,(H46*M8)*(-1),ABS(H46*M8))))</f>
        <v>31.884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5"/>
      <c r="P47" s="386"/>
      <c r="Q47" s="383"/>
      <c r="R47" s="384"/>
      <c r="S47" s="383"/>
      <c r="T47" s="384"/>
      <c r="U47" s="383"/>
      <c r="V47" s="384"/>
      <c r="W47" s="393"/>
      <c r="X47" s="394"/>
      <c r="Y47" s="395"/>
      <c r="Z47" s="74"/>
      <c r="AA47" s="75"/>
      <c r="AB47" s="62"/>
      <c r="AC47" s="166" t="s">
        <v>57</v>
      </c>
      <c r="AD47" s="167"/>
      <c r="AE47" s="168"/>
      <c r="AF47" s="93">
        <f>IF($H$47="","",$H$47)</f>
        <v>31.884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31.884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31.884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1:D21"/>
    <mergeCell ref="C22:D22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2015-08-19T19:00:23Z</dcterms:modified>
</cp:coreProperties>
</file>