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F20" i="51"/>
  <c r="CH20" i="51" s="1"/>
  <c r="CF21" i="51"/>
  <c r="CF22" i="51"/>
  <c r="CF23" i="5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J22" i="51" s="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J18" i="51" s="1"/>
  <c r="AF18" i="51"/>
  <c r="AK17" i="51"/>
  <c r="AG17" i="51"/>
  <c r="AJ17" i="51" s="1"/>
  <c r="AF17" i="51"/>
  <c r="AK16" i="51"/>
  <c r="AG16" i="51"/>
  <c r="AJ16" i="51" s="1"/>
  <c r="AL16" i="51" s="1"/>
  <c r="AF16" i="51"/>
  <c r="AK15" i="51"/>
  <c r="AG15" i="51"/>
  <c r="AF15" i="51"/>
  <c r="J39" i="51"/>
  <c r="J40" i="51"/>
  <c r="J41" i="51" s="1"/>
  <c r="AH14" i="51" s="1"/>
  <c r="I39" i="51"/>
  <c r="L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L17" i="51" l="1"/>
  <c r="N39" i="51"/>
  <c r="N25" i="51"/>
  <c r="N23" i="51"/>
  <c r="AE41" i="51"/>
  <c r="BC14" i="51" s="1"/>
  <c r="BF40" i="51" s="1"/>
  <c r="BF41" i="51" s="1"/>
  <c r="CD14" i="51" s="1"/>
  <c r="AH21" i="51"/>
  <c r="AH37" i="51"/>
  <c r="AH31" i="51"/>
  <c r="AH29" i="51"/>
  <c r="AH23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2" i="51" l="1"/>
  <c r="BF23" i="51"/>
  <c r="BF38" i="51"/>
  <c r="BF20" i="51"/>
  <c r="BF19" i="51"/>
  <c r="BF32" i="51"/>
  <c r="BF39" i="51"/>
  <c r="BF30" i="51"/>
  <c r="BF33" i="51"/>
  <c r="BF28" i="51"/>
  <c r="BF16" i="51"/>
  <c r="BF31" i="51"/>
  <c r="BF17" i="51"/>
  <c r="BF36" i="51"/>
  <c r="BF24" i="51"/>
  <c r="BC41" i="51"/>
  <c r="CA14" i="51" s="1"/>
  <c r="CD33" i="51" s="1"/>
  <c r="BF27" i="51"/>
  <c r="BF35" i="51"/>
  <c r="BF25" i="51"/>
  <c r="BF15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5" i="51" l="1"/>
  <c r="CD21" i="51"/>
  <c r="CD20" i="51"/>
  <c r="CD36" i="51"/>
  <c r="CD30" i="51"/>
  <c r="CD37" i="51"/>
  <c r="CD19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AZ45" i="51" s="1"/>
  <c r="CD29" i="51"/>
  <c r="CD16" i="51"/>
  <c r="CD32" i="51"/>
  <c r="CD26" i="51"/>
  <c r="CD15" i="51"/>
  <c r="CD31" i="51"/>
  <c r="CD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B45" i="51" l="1"/>
  <c r="BX45" i="51"/>
  <c r="D44" i="51"/>
  <c r="BX44" i="51" s="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<sst xmlns="http://schemas.openxmlformats.org/spreadsheetml/2006/main" count="370" uniqueCount="122">
  <si>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</si>
  <si>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</si>
  <si>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</si>
  <si>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</si>
  <si>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</si>
  <si>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</si>
  <si>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</si>
  <si>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</si>
  <si>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</si>
  <si>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</si>
  <si>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</si>
  <si>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</si>
  <si>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</si>
  <si>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</si>
  <si>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</si>
  <si>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</si>
  <si>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</si>
  <si>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</si>
  <si>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</si>
  <si>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</si>
  <si>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</si>
  <si>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</si>
  <si>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</si>
  <si>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</si>
  <si>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</si>
  <si>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</si>
  <si>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</si>
  <si>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</si>
  <si>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</si>
  <si>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</si>
  <si>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</si>
  <si>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</si>
  <si>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</si>
  <si>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</si>
  <si>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</si>
  <si>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</si>
  <si>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</si>
  <si>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</si>
  <si>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</si>
  <si>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</si>
  <si>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</si>
  <si>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</si>
  <si>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</si>
  <si>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</si>
  <si>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</si>
  <si>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</si>
  <si>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</si>
  <si>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</si>
  <si>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</si>
  <si>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</si>
  <si>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</si>
  <si>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</si>
  <si>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</si>
  <si>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</si>
  <si>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</si>
  <si>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</si>
  <si>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</si>
  <si>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</si>
  <si>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</si>
  <si>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</si>
  <si>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</si>
  <si>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</si>
  <si>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</si>
  <si>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</si>
  <si>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</si>
  <si>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</si>
  <si>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</si>
  <si>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</si>
  <si>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</si>
  <si>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</si>
  <si>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</si>
  <si>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</si>
  <si>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</si>
  <si>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</si>
  <si>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</si>
  <si>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</si>
  <si>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 xml:space="preserve">TURN IN SAW BLANK (SLUG) WITH FAIR PCS.  GIVE TO SUPERVISOR   NO EXCEPTIONS !! </t>
  </si>
  <si>
    <t>SA2509</t>
  </si>
  <si>
    <t>A02031-0018</t>
  </si>
  <si>
    <t>Standard        S3</t>
  </si>
  <si>
    <t>S2</t>
  </si>
  <si>
    <t>B</t>
  </si>
  <si>
    <t>WAD</t>
  </si>
  <si>
    <t>64689E</t>
  </si>
  <si>
    <r>
      <t xml:space="preserve">11, </t>
    </r>
    <r>
      <rPr>
        <sz val="9"/>
        <color indexed="8"/>
        <rFont val="Arial"/>
        <family val="2"/>
      </rPr>
      <t>wait on fair</t>
    </r>
  </si>
  <si>
    <t>JC</t>
  </si>
  <si>
    <t>0064689E</t>
  </si>
  <si>
    <t>yes</t>
  </si>
  <si>
    <t>ok</t>
  </si>
  <si>
    <t>DH</t>
  </si>
  <si>
    <t>66587E</t>
  </si>
  <si>
    <t>Cold start</t>
  </si>
  <si>
    <t>MB</t>
  </si>
  <si>
    <t>Bar feed/invertor prob/fixed</t>
  </si>
  <si>
    <t>AW</t>
  </si>
  <si>
    <t>0066592E</t>
  </si>
  <si>
    <t>Bar-feed problems again</t>
  </si>
  <si>
    <t>Fix collet #6</t>
  </si>
  <si>
    <t>Moved to S4</t>
  </si>
  <si>
    <t>0066593E</t>
  </si>
  <si>
    <t>67084E</t>
  </si>
  <si>
    <t>68198E</t>
  </si>
  <si>
    <t>68199E</t>
  </si>
  <si>
    <t>Maint flow control</t>
  </si>
  <si>
    <t>BW</t>
  </si>
  <si>
    <r>
      <t xml:space="preserve">A2, </t>
    </r>
    <r>
      <rPr>
        <sz val="9"/>
        <color indexed="8"/>
        <rFont val="Arial"/>
        <family val="2"/>
      </rPr>
      <t>st8 plug fell out/caused reset st9</t>
    </r>
  </si>
  <si>
    <t>68200E</t>
  </si>
  <si>
    <t>0068200E</t>
  </si>
  <si>
    <t>69977E</t>
  </si>
  <si>
    <t>Fix hydra line + valve</t>
  </si>
  <si>
    <t>0069977E</t>
  </si>
  <si>
    <t>1st shift</t>
  </si>
  <si>
    <t>P/16/22</t>
  </si>
  <si>
    <t>69978E</t>
  </si>
  <si>
    <t>MAY IN</t>
  </si>
  <si>
    <t>MAY OUT</t>
  </si>
  <si>
    <t>Ben W</t>
  </si>
  <si>
    <t>69978E/69917E</t>
  </si>
  <si>
    <t>69917E</t>
  </si>
  <si>
    <t>69919E</t>
  </si>
  <si>
    <t xml:space="preserve">JOB OUT 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</si>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</sst>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5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1" fillId="0" borderId="24" xfId="2" applyFont="1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20" fillId="5" borderId="14" xfId="0" applyNumberFormat="1" applyFont="1" applyFill="1" applyBorder="1" applyAlignment="1">
      <alignment horizontal="center" wrapText="1"/>
    </xf>
    <xf numFmtId="164" fontId="20" fillId="5" borderId="15" xfId="0" applyNumberFormat="1" applyFont="1" applyFill="1" applyBorder="1" applyAlignment="1">
      <alignment horizontal="center" wrapText="1"/>
    </xf>
    <xf numFmtId="164" fontId="20" fillId="5" borderId="16" xfId="0" applyNumberFormat="1" applyFont="1" applyFill="1" applyBorder="1" applyAlignment="1">
      <alignment horizontal="center" wrapText="1"/>
    </xf>
    <xf numFmtId="164" fontId="20" fillId="5" borderId="5" xfId="0" applyNumberFormat="1" applyFont="1" applyFill="1" applyBorder="1" applyAlignment="1">
      <alignment horizontal="center" wrapText="1"/>
    </xf>
    <xf numFmtId="164" fontId="20" fillId="5" borderId="0" xfId="0" applyNumberFormat="1" applyFont="1" applyFill="1" applyBorder="1" applyAlignment="1">
      <alignment horizontal="center" wrapText="1"/>
    </xf>
    <xf numFmtId="164" fontId="20" fillId="5" borderId="55" xfId="0" applyNumberFormat="1" applyFont="1" applyFill="1" applyBorder="1" applyAlignment="1">
      <alignment horizontal="center" wrapText="1"/>
    </xf>
    <xf numFmtId="164" fontId="20" fillId="5" borderId="37" xfId="0" applyNumberFormat="1" applyFont="1" applyFill="1" applyBorder="1" applyAlignment="1">
      <alignment horizontal="center" wrapText="1"/>
    </xf>
    <xf numFmtId="164" fontId="20" fillId="5" borderId="6" xfId="0" applyNumberFormat="1" applyFont="1" applyFill="1" applyBorder="1" applyAlignment="1">
      <alignment horizontal="center" wrapText="1"/>
    </xf>
    <xf numFmtId="164" fontId="20" fillId="5" borderId="12" xfId="0" applyNumberFormat="1" applyFont="1" applyFill="1" applyBorder="1" applyAlignment="1">
      <alignment horizontal="center" wrapText="1"/>
    </xf>
    <xf numFmtId="0" fontId="21" fillId="0" borderId="24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left"/>
    </xf>
    <xf numFmtId="0" fontId="21" fillId="0" borderId="19" xfId="0" applyFont="1" applyFill="1" applyBorder="1" applyAlignment="1">
      <alignment horizontal="left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20" sqref="C2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6" t="s">
        <v>80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S2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S2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S2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57" t="s">
        <v>81</v>
      </c>
      <c r="K4" s="4"/>
      <c r="L4" s="81" t="s">
        <v>27</v>
      </c>
      <c r="M4" s="50">
        <v>10.99</v>
      </c>
      <c r="N4" s="357" t="s">
        <v>14</v>
      </c>
      <c r="O4" s="358"/>
      <c r="P4" s="296">
        <f>IF(M6="","",(ROUNDUP((C10*M8/M4/M6),0)*M6))</f>
        <v>1121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5.6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B</v>
      </c>
      <c r="AI4" s="4"/>
      <c r="AJ4" s="81" t="s">
        <v>27</v>
      </c>
      <c r="AK4" s="106">
        <f>IF($M$4="","",$M$4)</f>
        <v>10.99</v>
      </c>
      <c r="AL4" s="357" t="s">
        <v>14</v>
      </c>
      <c r="AM4" s="358"/>
      <c r="AN4" s="296">
        <f>IF($P$4="","",$P$4)</f>
        <v>1121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5.6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B</v>
      </c>
      <c r="BG4" s="4"/>
      <c r="BH4" s="81" t="s">
        <v>27</v>
      </c>
      <c r="BI4" s="106">
        <f>IF($M$4="","",$M$4)</f>
        <v>10.99</v>
      </c>
      <c r="BJ4" s="357" t="s">
        <v>14</v>
      </c>
      <c r="BK4" s="358"/>
      <c r="BL4" s="296">
        <f>IF($P$4="","",$P$4)</f>
        <v>1121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5.6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B</v>
      </c>
      <c r="CE4" s="4"/>
      <c r="CF4" s="81" t="s">
        <v>27</v>
      </c>
      <c r="CG4" s="106">
        <f>IF($M$4="","",$M$4)</f>
        <v>10.99</v>
      </c>
      <c r="CH4" s="357" t="s">
        <v>14</v>
      </c>
      <c r="CI4" s="358"/>
      <c r="CJ4" s="296">
        <f>IF($P$4="","",$P$4)</f>
        <v>1121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5.6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38" t="s">
        <v>77</v>
      </c>
      <c r="D6" s="439"/>
      <c r="E6" s="440"/>
      <c r="F6" s="4"/>
      <c r="G6" s="39"/>
      <c r="H6" s="324" t="s">
        <v>21</v>
      </c>
      <c r="I6" s="325"/>
      <c r="J6" s="129">
        <v>438</v>
      </c>
      <c r="K6" s="4"/>
      <c r="L6" s="82" t="s">
        <v>69</v>
      </c>
      <c r="M6" s="50">
        <v>1</v>
      </c>
      <c r="N6" s="326" t="s">
        <v>46</v>
      </c>
      <c r="O6" s="327"/>
      <c r="P6" s="296">
        <f>IF(M6="","",(ROUNDUP((K40*M8/M4/M6),0)*M6))</f>
        <v>248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2.8571428571428572</v>
      </c>
      <c r="Y6" s="29"/>
      <c r="Z6" s="77" t="s">
        <v>62</v>
      </c>
      <c r="AA6" s="321" t="str">
        <f>IF($C$6="","",$C$6)</f>
        <v>SA2509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438</v>
      </c>
      <c r="AI6" s="4"/>
      <c r="AJ6" s="82" t="s">
        <v>69</v>
      </c>
      <c r="AK6" s="106">
        <f>IF($M$6="","",$M$6)</f>
        <v>1</v>
      </c>
      <c r="AL6" s="326" t="s">
        <v>46</v>
      </c>
      <c r="AM6" s="327"/>
      <c r="AN6" s="296">
        <f>IF($P$6="","",$P$6)</f>
        <v>248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2.8571428571428572</v>
      </c>
      <c r="AW6" s="29"/>
      <c r="AX6" s="77" t="s">
        <v>62</v>
      </c>
      <c r="AY6" s="321" t="str">
        <f>IF($C$6="","",$C$6)</f>
        <v>SA2509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438</v>
      </c>
      <c r="BG6" s="4"/>
      <c r="BH6" s="82" t="s">
        <v>69</v>
      </c>
      <c r="BI6" s="106">
        <f>IF($M$6="","",$M$6)</f>
        <v>1</v>
      </c>
      <c r="BJ6" s="326" t="s">
        <v>46</v>
      </c>
      <c r="BK6" s="327"/>
      <c r="BL6" s="296">
        <f>IF($P$6="","",$P$6)</f>
        <v>248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2.8571428571428572</v>
      </c>
      <c r="BU6" s="29"/>
      <c r="BV6" s="77" t="s">
        <v>62</v>
      </c>
      <c r="BW6" s="321" t="str">
        <f>IF($C$6="","",$C$6)</f>
        <v>SA2509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438</v>
      </c>
      <c r="CE6" s="4"/>
      <c r="CF6" s="82" t="s">
        <v>69</v>
      </c>
      <c r="CG6" s="106">
        <f>IF($M$6="","",$M$6)</f>
        <v>1</v>
      </c>
      <c r="CH6" s="326" t="s">
        <v>46</v>
      </c>
      <c r="CI6" s="327"/>
      <c r="CJ6" s="296">
        <f>IF($P$6="","",$P$6)</f>
        <v>248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2.8571428571428572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370586</v>
      </c>
      <c r="D8" s="369"/>
      <c r="E8" s="370"/>
      <c r="F8" s="363"/>
      <c r="G8" s="364"/>
      <c r="H8" s="292" t="s">
        <v>79</v>
      </c>
      <c r="I8" s="293"/>
      <c r="J8" s="132">
        <v>7.5</v>
      </c>
      <c r="K8" s="28"/>
      <c r="L8" s="81" t="s">
        <v>28</v>
      </c>
      <c r="M8" s="56">
        <v>0.1338</v>
      </c>
      <c r="N8" s="294" t="s">
        <v>29</v>
      </c>
      <c r="O8" s="295"/>
      <c r="P8" s="296">
        <f>IF(M8="","",M4/M8)</f>
        <v>82.13751868460389</v>
      </c>
      <c r="Q8" s="297"/>
      <c r="R8" s="28"/>
      <c r="S8" s="383"/>
      <c r="T8" s="384"/>
      <c r="U8" s="384"/>
      <c r="V8" s="384"/>
      <c r="W8" s="384"/>
      <c r="X8" s="385"/>
      <c r="Y8" s="29"/>
      <c r="Z8" s="75" t="s">
        <v>64</v>
      </c>
      <c r="AA8" s="288">
        <f>IF(C8="","",$C$8)</f>
        <v>370586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4">
        <f>IF($J$8="","",$J$8)</f>
        <v>7.5</v>
      </c>
      <c r="AI8" s="28"/>
      <c r="AJ8" s="81" t="s">
        <v>28</v>
      </c>
      <c r="AK8" s="107">
        <f>IF($M$8="","",$M$8)</f>
        <v>0.1338</v>
      </c>
      <c r="AL8" s="294" t="s">
        <v>29</v>
      </c>
      <c r="AM8" s="295"/>
      <c r="AN8" s="296">
        <f>IF($P$8="","",$P$8)</f>
        <v>82.13751868460389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370586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4">
        <f>IF($J$8="","",$J$8)</f>
        <v>7.5</v>
      </c>
      <c r="BG8" s="28"/>
      <c r="BH8" s="81" t="s">
        <v>28</v>
      </c>
      <c r="BI8" s="107">
        <f>IF($M$8="","",$M$8)</f>
        <v>0.1338</v>
      </c>
      <c r="BJ8" s="294" t="s">
        <v>29</v>
      </c>
      <c r="BK8" s="295"/>
      <c r="BL8" s="296">
        <f>IF($P$8="","",$P$8)</f>
        <v>82.13751868460389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370586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4">
        <f>IF($J$8="","",$J$8)</f>
        <v>7.5</v>
      </c>
      <c r="CE8" s="28"/>
      <c r="CF8" s="81" t="s">
        <v>28</v>
      </c>
      <c r="CG8" s="107">
        <f>IF($M$8="","",$M$8)</f>
        <v>0.1338</v>
      </c>
      <c r="CH8" s="294" t="s">
        <v>29</v>
      </c>
      <c r="CI8" s="295"/>
      <c r="CJ8" s="296">
        <f>IF($P$8="","",$P$8)</f>
        <v>82.13751868460389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thickBot="1" x14ac:dyDescent="0.3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86"/>
      <c r="T9" s="387"/>
      <c r="U9" s="387"/>
      <c r="V9" s="387"/>
      <c r="W9" s="387"/>
      <c r="X9" s="388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31">
        <v>92000</v>
      </c>
      <c r="D10" s="431"/>
      <c r="E10" s="432"/>
      <c r="F10" s="361"/>
      <c r="G10" s="362"/>
      <c r="H10" s="292" t="s">
        <v>49</v>
      </c>
      <c r="I10" s="293"/>
      <c r="J10" s="133">
        <v>7.4</v>
      </c>
      <c r="K10" s="159" t="s">
        <v>94</v>
      </c>
      <c r="L10" s="316" t="s">
        <v>41</v>
      </c>
      <c r="M10" s="317"/>
      <c r="N10" s="441" t="s">
        <v>78</v>
      </c>
      <c r="O10" s="442"/>
      <c r="P10" s="442"/>
      <c r="Q10" s="442"/>
      <c r="R10" s="443"/>
      <c r="S10" s="389"/>
      <c r="T10" s="390"/>
      <c r="U10" s="390"/>
      <c r="V10" s="390"/>
      <c r="W10" s="390"/>
      <c r="X10" s="391"/>
      <c r="Y10" s="5"/>
      <c r="Z10" s="76" t="s">
        <v>63</v>
      </c>
      <c r="AA10" s="312">
        <f>IF($C$10="","",$C$10)</f>
        <v>92000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5">
        <f>IF($J$10="","",$J$10)</f>
        <v>7.4</v>
      </c>
      <c r="AI10" s="108" t="str">
        <f>IF($K$10="","",$K$10)</f>
        <v>AW</v>
      </c>
      <c r="AJ10" s="316" t="s">
        <v>41</v>
      </c>
      <c r="AK10" s="317"/>
      <c r="AL10" s="318" t="str">
        <f>IF($N$10="","",$N$10)</f>
        <v>A02031-0018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92000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5">
        <f>IF($J$10="","",$J$10)</f>
        <v>7.4</v>
      </c>
      <c r="BG10" s="108" t="str">
        <f>IF($K$10="","",$K$10)</f>
        <v>AW</v>
      </c>
      <c r="BH10" s="316" t="s">
        <v>41</v>
      </c>
      <c r="BI10" s="317"/>
      <c r="BJ10" s="318" t="str">
        <f>IF($N$10="","",$N$10)</f>
        <v>A02031-0018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92000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5">
        <f>IF($J$10="","",$J$10)</f>
        <v>7.4</v>
      </c>
      <c r="CE10" s="108" t="str">
        <f>IF($K$10="","",$K$10)</f>
        <v>AW</v>
      </c>
      <c r="CF10" s="316" t="s">
        <v>41</v>
      </c>
      <c r="CG10" s="317"/>
      <c r="CH10" s="318" t="str">
        <f>IF($N$10="","",$N$10)</f>
        <v>A02031-0018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35" t="s">
        <v>73</v>
      </c>
      <c r="E14" s="436"/>
      <c r="F14" s="444"/>
      <c r="G14" s="109"/>
      <c r="H14" s="109"/>
      <c r="I14" s="109" t="s">
        <v>0</v>
      </c>
      <c r="J14" s="65">
        <v>0</v>
      </c>
      <c r="K14" s="65">
        <f>C$10</f>
        <v>92000</v>
      </c>
      <c r="L14" s="109" t="s">
        <v>0</v>
      </c>
      <c r="M14" s="109" t="str">
        <f>I14</f>
        <v xml:space="preserve"> </v>
      </c>
      <c r="N14" s="433" t="s">
        <v>0</v>
      </c>
      <c r="O14" s="434"/>
      <c r="P14" s="445"/>
      <c r="Q14" s="446"/>
      <c r="R14" s="434"/>
      <c r="S14" s="111"/>
      <c r="T14" s="112"/>
      <c r="U14" s="112"/>
      <c r="V14" s="435"/>
      <c r="W14" s="436"/>
      <c r="X14" s="436"/>
      <c r="Y14" s="437"/>
      <c r="Z14" s="261" t="s">
        <v>52</v>
      </c>
      <c r="AA14" s="262"/>
      <c r="AB14" s="263"/>
      <c r="AC14" s="117">
        <f>E41</f>
        <v>135.79999999999995</v>
      </c>
      <c r="AD14" s="117">
        <f t="shared" ref="AD14:AI14" si="0">F41</f>
        <v>5.6</v>
      </c>
      <c r="AE14" s="118">
        <f t="shared" si="0"/>
        <v>71700</v>
      </c>
      <c r="AF14" s="119">
        <f>H41</f>
        <v>872.92629663330297</v>
      </c>
      <c r="AG14" s="117">
        <f t="shared" si="0"/>
        <v>139.79999999999995</v>
      </c>
      <c r="AH14" s="118">
        <f t="shared" si="0"/>
        <v>71700</v>
      </c>
      <c r="AI14" s="118">
        <f t="shared" si="0"/>
        <v>20300</v>
      </c>
      <c r="AJ14" s="120">
        <f>L41</f>
        <v>59480.400000000023</v>
      </c>
      <c r="AK14" s="64"/>
      <c r="AL14" s="264"/>
      <c r="AM14" s="265"/>
      <c r="AN14" s="266"/>
      <c r="AO14" s="267"/>
      <c r="AP14" s="268"/>
      <c r="AQ14" s="123">
        <f>S41</f>
        <v>4</v>
      </c>
      <c r="AR14" s="63"/>
      <c r="AS14" s="120">
        <f>U41</f>
        <v>19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174.14999999999992</v>
      </c>
      <c r="BB14" s="117">
        <f t="shared" ref="BB14" si="1">AD41</f>
        <v>5.6</v>
      </c>
      <c r="BC14" s="118">
        <f t="shared" ref="BC14" si="2">AE41</f>
        <v>92442</v>
      </c>
      <c r="BD14" s="119">
        <f>AF41</f>
        <v>1125.4540127388536</v>
      </c>
      <c r="BE14" s="117">
        <f t="shared" ref="BE14" si="3">AG41</f>
        <v>179.39999999999989</v>
      </c>
      <c r="BF14" s="118">
        <f t="shared" ref="BF14" si="4">AH41</f>
        <v>92442</v>
      </c>
      <c r="BG14" s="118">
        <f t="shared" ref="BG14" si="5">AI41</f>
        <v>-442</v>
      </c>
      <c r="BH14" s="120">
        <f>AJ41</f>
        <v>76277.700000000026</v>
      </c>
      <c r="BI14" s="64"/>
      <c r="BJ14" s="264"/>
      <c r="BK14" s="265"/>
      <c r="BL14" s="266"/>
      <c r="BM14" s="267"/>
      <c r="BN14" s="268"/>
      <c r="BO14" s="123">
        <f>AQ41</f>
        <v>5.25</v>
      </c>
      <c r="BP14" s="63"/>
      <c r="BQ14" s="120">
        <f>AS41</f>
        <v>43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174.14999999999992</v>
      </c>
      <c r="BZ14" s="117">
        <f t="shared" ref="BZ14" si="6">BB41</f>
        <v>5.6</v>
      </c>
      <c r="CA14" s="118">
        <f t="shared" ref="CA14" si="7">BC41</f>
        <v>92442</v>
      </c>
      <c r="CB14" s="119">
        <f>BD41</f>
        <v>1125.4540127388536</v>
      </c>
      <c r="CC14" s="117">
        <f t="shared" ref="CC14" si="8">BE41</f>
        <v>179.39999999999989</v>
      </c>
      <c r="CD14" s="118">
        <f t="shared" ref="CD14" si="9">BF41</f>
        <v>92442</v>
      </c>
      <c r="CE14" s="118">
        <f t="shared" ref="CE14" si="10">BG41</f>
        <v>-442</v>
      </c>
      <c r="CF14" s="120">
        <f>BH41</f>
        <v>76277.700000000026</v>
      </c>
      <c r="CG14" s="64"/>
      <c r="CH14" s="264"/>
      <c r="CI14" s="265"/>
      <c r="CJ14" s="266"/>
      <c r="CK14" s="267"/>
      <c r="CL14" s="268"/>
      <c r="CM14" s="123">
        <f>BO41</f>
        <v>5.25</v>
      </c>
      <c r="CN14" s="63"/>
      <c r="CO14" s="120">
        <f>BQ41</f>
        <v>43</v>
      </c>
      <c r="CP14" s="269" t="s">
        <v>45</v>
      </c>
      <c r="CQ14" s="270"/>
      <c r="CR14" s="270"/>
      <c r="CS14" s="271"/>
    </row>
    <row r="15" spans="2:97" ht="15" customHeight="1" x14ac:dyDescent="0.25">
      <c r="B15" s="371" t="s">
        <v>76</v>
      </c>
      <c r="C15" s="372"/>
      <c r="D15" s="372"/>
      <c r="E15" s="372"/>
      <c r="F15" s="372"/>
      <c r="G15" s="373"/>
      <c r="H15" s="97" t="str">
        <f>IF(G15="","",(IF($P$8=0,"",(G15/$M$6)/$P$8)))</f>
        <v/>
      </c>
      <c r="I15" s="98" t="str">
        <f>IF(G15="","",(SUM(E15+F15+S15)))</f>
        <v/>
      </c>
      <c r="J15" s="99">
        <f>SUM(G$14:G15)</f>
        <v>0</v>
      </c>
      <c r="K15" s="99">
        <f t="shared" ref="K15:K40" si="11">C$10-J15</f>
        <v>92000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47"/>
      <c r="Q15" s="448"/>
      <c r="R15" s="449"/>
      <c r="S15" s="141"/>
      <c r="T15" s="143"/>
      <c r="U15" s="143"/>
      <c r="V15" s="420"/>
      <c r="W15" s="421"/>
      <c r="X15" s="421"/>
      <c r="Y15" s="422"/>
      <c r="Z15" s="142"/>
      <c r="AA15" s="161" t="s">
        <v>114</v>
      </c>
      <c r="AB15" s="162"/>
      <c r="AC15" s="143">
        <v>135.80000000000001</v>
      </c>
      <c r="AD15" s="146">
        <v>5.6</v>
      </c>
      <c r="AE15" s="147">
        <v>71700</v>
      </c>
      <c r="AF15" s="116">
        <f>IF(AE15="","",(IF($P$8=0,"",(AE15/$M$6)/$P$8)))</f>
        <v>872.92629663330297</v>
      </c>
      <c r="AG15" s="102">
        <f>IF(AE15="","",(SUM(AC15+AD15+AQ15)))</f>
        <v>145.4</v>
      </c>
      <c r="AH15" s="99">
        <f>SUM(AE$14:AE15)</f>
        <v>143400</v>
      </c>
      <c r="AI15" s="99">
        <f>C$10-AH15</f>
        <v>-51400</v>
      </c>
      <c r="AJ15" s="100">
        <f>IF(AE15="",0,$J$6*(AG15-AD15-AQ15))</f>
        <v>59480.4</v>
      </c>
      <c r="AK15" s="101">
        <f>AE15</f>
        <v>71700</v>
      </c>
      <c r="AL15" s="240">
        <f>IF(AJ15=0,"",(AK15/AJ15))</f>
        <v>1.205439102628765</v>
      </c>
      <c r="AM15" s="241"/>
      <c r="AN15" s="248"/>
      <c r="AO15" s="249"/>
      <c r="AP15" s="250"/>
      <c r="AQ15" s="70">
        <v>4</v>
      </c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92442</v>
      </c>
      <c r="BG15" s="99">
        <f>$C$10-BF15</f>
        <v>-442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92442</v>
      </c>
      <c r="CE15" s="99">
        <f>$C$10-CD15</f>
        <v>-442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5">
      <c r="B16" s="374"/>
      <c r="C16" s="375"/>
      <c r="D16" s="375"/>
      <c r="E16" s="375"/>
      <c r="F16" s="375"/>
      <c r="G16" s="376"/>
      <c r="H16" s="97" t="str">
        <f t="shared" ref="H16:H40" si="12">IF(G16="","",(IF($P$8=0,"",(G16/$M$6)/$P$8)))</f>
        <v/>
      </c>
      <c r="I16" s="98" t="str">
        <f t="shared" ref="I16:I40" si="13">IF(G16="","",(SUM(E16+F16+S16)))</f>
        <v/>
      </c>
      <c r="J16" s="99">
        <f>SUM(G$14:G16)</f>
        <v>0</v>
      </c>
      <c r="K16" s="99">
        <f>C$10-J16</f>
        <v>92000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47"/>
      <c r="Q16" s="448"/>
      <c r="R16" s="449"/>
      <c r="S16" s="141"/>
      <c r="T16" s="143"/>
      <c r="U16" s="143"/>
      <c r="V16" s="420"/>
      <c r="W16" s="421"/>
      <c r="X16" s="421"/>
      <c r="Y16" s="422"/>
      <c r="Z16" s="142"/>
      <c r="AA16" s="161" t="s">
        <v>115</v>
      </c>
      <c r="AB16" s="162"/>
      <c r="AC16" s="143">
        <v>-135.80000000000001</v>
      </c>
      <c r="AD16" s="145">
        <v>-5.6</v>
      </c>
      <c r="AE16" s="147">
        <v>-71700</v>
      </c>
      <c r="AF16" s="97">
        <f t="shared" ref="AF16:AF40" si="17">IF(AE16="","",(IF($P$8=0,"",(AE16/$M$6)/$P$8)))</f>
        <v>-872.92629663330297</v>
      </c>
      <c r="AG16" s="98">
        <f t="shared" ref="AG16:AG40" si="18">IF(AE16="","",(SUM(AC16+AD16+AQ16)))</f>
        <v>-145.4</v>
      </c>
      <c r="AH16" s="99">
        <f>SUM(AE$14:AE16)</f>
        <v>71700</v>
      </c>
      <c r="AI16" s="99">
        <f t="shared" ref="AI16:AI40" si="19">C$10-AH16</f>
        <v>20300</v>
      </c>
      <c r="AJ16" s="100">
        <f t="shared" ref="AJ16:AJ40" si="20">IF(AE16="",0,$J$6*(AG16-AD16-AQ16))</f>
        <v>-59480.4</v>
      </c>
      <c r="AK16" s="101">
        <f t="shared" ref="AK16:AK40" si="21">AE16</f>
        <v>-71700</v>
      </c>
      <c r="AL16" s="240">
        <f t="shared" ref="AL16:AL40" si="22">IF(AJ16=0,"",(AK16/AJ16))</f>
        <v>1.205439102628765</v>
      </c>
      <c r="AM16" s="241"/>
      <c r="AN16" s="248"/>
      <c r="AO16" s="249"/>
      <c r="AP16" s="250"/>
      <c r="AQ16" s="70">
        <v>-4</v>
      </c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92442</v>
      </c>
      <c r="BG16" s="99">
        <f t="shared" ref="BG16:BG40" si="25">$C$10-BF16</f>
        <v>-442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92442</v>
      </c>
      <c r="CE16" s="99">
        <f t="shared" ref="CE16:CE40" si="31">$C$10-CD16</f>
        <v>-442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5">
      <c r="B17" s="374"/>
      <c r="C17" s="375"/>
      <c r="D17" s="375"/>
      <c r="E17" s="375"/>
      <c r="F17" s="375"/>
      <c r="G17" s="376"/>
      <c r="H17" s="97" t="str">
        <f t="shared" si="12"/>
        <v/>
      </c>
      <c r="I17" s="98" t="str">
        <f t="shared" si="13"/>
        <v/>
      </c>
      <c r="J17" s="99">
        <f>SUM(G$14:G17)</f>
        <v>0</v>
      </c>
      <c r="K17" s="99">
        <f t="shared" si="11"/>
        <v>92000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47"/>
      <c r="Q17" s="448"/>
      <c r="R17" s="449"/>
      <c r="S17" s="141"/>
      <c r="T17" s="143"/>
      <c r="U17" s="143"/>
      <c r="V17" s="420"/>
      <c r="W17" s="421"/>
      <c r="X17" s="421"/>
      <c r="Y17" s="422"/>
      <c r="Z17" s="142">
        <v>42156</v>
      </c>
      <c r="AA17" s="160" t="s">
        <v>104</v>
      </c>
      <c r="AB17" s="143">
        <v>27833</v>
      </c>
      <c r="AC17" s="143">
        <v>6.35</v>
      </c>
      <c r="AD17" s="145">
        <v>0</v>
      </c>
      <c r="AE17" s="147">
        <v>3032</v>
      </c>
      <c r="AF17" s="97">
        <f t="shared" si="17"/>
        <v>36.913703366696993</v>
      </c>
      <c r="AG17" s="98">
        <f t="shared" si="18"/>
        <v>7.6</v>
      </c>
      <c r="AH17" s="99">
        <f>SUM(AE$14:AE17)</f>
        <v>74732</v>
      </c>
      <c r="AI17" s="99">
        <f t="shared" si="19"/>
        <v>17268</v>
      </c>
      <c r="AJ17" s="100">
        <f t="shared" si="20"/>
        <v>2781.2999999999997</v>
      </c>
      <c r="AK17" s="101">
        <f t="shared" si="21"/>
        <v>3032</v>
      </c>
      <c r="AL17" s="240">
        <f t="shared" si="22"/>
        <v>1.0901377053895662</v>
      </c>
      <c r="AM17" s="241"/>
      <c r="AN17" s="242" t="s">
        <v>113</v>
      </c>
      <c r="AO17" s="243"/>
      <c r="AP17" s="244"/>
      <c r="AQ17" s="3">
        <v>1.25</v>
      </c>
      <c r="AR17" s="10">
        <v>1</v>
      </c>
      <c r="AS17" s="10">
        <v>24</v>
      </c>
      <c r="AT17" s="380">
        <v>19</v>
      </c>
      <c r="AU17" s="381"/>
      <c r="AV17" s="381"/>
      <c r="AW17" s="382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92442</v>
      </c>
      <c r="BG17" s="99">
        <f t="shared" si="25"/>
        <v>-442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92442</v>
      </c>
      <c r="CE17" s="99">
        <f t="shared" si="31"/>
        <v>-442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377"/>
      <c r="C18" s="378"/>
      <c r="D18" s="378"/>
      <c r="E18" s="378"/>
      <c r="F18" s="378"/>
      <c r="G18" s="379"/>
      <c r="H18" s="97" t="str">
        <f t="shared" si="12"/>
        <v/>
      </c>
      <c r="I18" s="98" t="str">
        <f t="shared" si="13"/>
        <v/>
      </c>
      <c r="J18" s="99">
        <f>SUM(G$14:G18)</f>
        <v>0</v>
      </c>
      <c r="K18" s="99">
        <f t="shared" si="11"/>
        <v>92000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47"/>
      <c r="Q18" s="448"/>
      <c r="R18" s="449"/>
      <c r="S18" s="141"/>
      <c r="T18" s="143"/>
      <c r="U18" s="143"/>
      <c r="V18" s="420"/>
      <c r="W18" s="421"/>
      <c r="X18" s="421"/>
      <c r="Y18" s="422"/>
      <c r="Z18" s="142">
        <v>42156</v>
      </c>
      <c r="AA18" s="160" t="s">
        <v>116</v>
      </c>
      <c r="AB18" s="143">
        <v>27927</v>
      </c>
      <c r="AC18" s="143">
        <v>7.6</v>
      </c>
      <c r="AD18" s="145">
        <v>0</v>
      </c>
      <c r="AE18" s="147">
        <v>4160</v>
      </c>
      <c r="AF18" s="97">
        <f t="shared" si="17"/>
        <v>50.646769790718835</v>
      </c>
      <c r="AG18" s="98">
        <f t="shared" si="18"/>
        <v>7.6</v>
      </c>
      <c r="AH18" s="99">
        <f>SUM(AE$14:AE18)</f>
        <v>78892</v>
      </c>
      <c r="AI18" s="99">
        <f t="shared" si="19"/>
        <v>13108</v>
      </c>
      <c r="AJ18" s="100">
        <f t="shared" si="20"/>
        <v>3328.7999999999997</v>
      </c>
      <c r="AK18" s="101">
        <f t="shared" si="21"/>
        <v>4160</v>
      </c>
      <c r="AL18" s="240">
        <f t="shared" si="22"/>
        <v>1.2496995914443645</v>
      </c>
      <c r="AM18" s="241"/>
      <c r="AN18" s="242" t="s">
        <v>117</v>
      </c>
      <c r="AO18" s="243"/>
      <c r="AP18" s="244"/>
      <c r="AQ18" s="3">
        <v>0</v>
      </c>
      <c r="AR18" s="10">
        <v>0</v>
      </c>
      <c r="AS18" s="10">
        <v>0</v>
      </c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92442</v>
      </c>
      <c r="BG18" s="99">
        <f t="shared" si="25"/>
        <v>-442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92442</v>
      </c>
      <c r="CE18" s="99">
        <f t="shared" si="31"/>
        <v>-442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6">
        <v>42139</v>
      </c>
      <c r="C19" s="158" t="s">
        <v>82</v>
      </c>
      <c r="D19" s="137">
        <v>27847</v>
      </c>
      <c r="E19" s="137">
        <v>0</v>
      </c>
      <c r="F19" s="138">
        <v>5.6</v>
      </c>
      <c r="G19" s="139">
        <v>0</v>
      </c>
      <c r="H19" s="97">
        <f t="shared" si="12"/>
        <v>0</v>
      </c>
      <c r="I19" s="98">
        <f t="shared" si="13"/>
        <v>6.6</v>
      </c>
      <c r="J19" s="99">
        <f>SUM(G$14:G19)</f>
        <v>0</v>
      </c>
      <c r="K19" s="99">
        <f t="shared" si="11"/>
        <v>92000</v>
      </c>
      <c r="L19" s="100">
        <f t="shared" si="14"/>
        <v>0</v>
      </c>
      <c r="M19" s="101">
        <f t="shared" si="15"/>
        <v>0</v>
      </c>
      <c r="N19" s="240" t="str">
        <f t="shared" si="16"/>
        <v/>
      </c>
      <c r="O19" s="241"/>
      <c r="P19" s="447" t="s">
        <v>83</v>
      </c>
      <c r="Q19" s="448"/>
      <c r="R19" s="449"/>
      <c r="S19" s="141">
        <v>1</v>
      </c>
      <c r="T19" s="143">
        <v>4</v>
      </c>
      <c r="U19" s="143">
        <v>7</v>
      </c>
      <c r="V19" s="423" t="s">
        <v>84</v>
      </c>
      <c r="W19" s="424"/>
      <c r="X19" s="424"/>
      <c r="Y19" s="425"/>
      <c r="Z19" s="142">
        <v>42157</v>
      </c>
      <c r="AA19" s="158" t="s">
        <v>104</v>
      </c>
      <c r="AB19" s="143">
        <v>27833</v>
      </c>
      <c r="AC19" s="143">
        <v>7.6</v>
      </c>
      <c r="AD19" s="145">
        <v>0</v>
      </c>
      <c r="AE19" s="147">
        <v>4150</v>
      </c>
      <c r="AF19" s="97">
        <f t="shared" si="17"/>
        <v>50.525022747952683</v>
      </c>
      <c r="AG19" s="98">
        <f t="shared" si="18"/>
        <v>7.6</v>
      </c>
      <c r="AH19" s="99">
        <f>SUM(AE$14:AE19)</f>
        <v>83042</v>
      </c>
      <c r="AI19" s="99">
        <f t="shared" si="19"/>
        <v>8958</v>
      </c>
      <c r="AJ19" s="100">
        <f t="shared" si="20"/>
        <v>3328.7999999999997</v>
      </c>
      <c r="AK19" s="101">
        <f t="shared" si="21"/>
        <v>4150</v>
      </c>
      <c r="AL19" s="240">
        <f t="shared" si="22"/>
        <v>1.2466955058880078</v>
      </c>
      <c r="AM19" s="241"/>
      <c r="AN19" s="242" t="s">
        <v>118</v>
      </c>
      <c r="AO19" s="243"/>
      <c r="AP19" s="244"/>
      <c r="AQ19" s="3">
        <v>0</v>
      </c>
      <c r="AR19" s="10">
        <v>0</v>
      </c>
      <c r="AS19" s="10">
        <v>0</v>
      </c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92442</v>
      </c>
      <c r="BG19" s="99">
        <f t="shared" si="25"/>
        <v>-442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92442</v>
      </c>
      <c r="CE19" s="99">
        <f t="shared" si="31"/>
        <v>-442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6">
        <v>42139</v>
      </c>
      <c r="C20" s="158" t="s">
        <v>85</v>
      </c>
      <c r="D20" s="137">
        <v>27923</v>
      </c>
      <c r="E20" s="137">
        <v>7.6</v>
      </c>
      <c r="F20" s="138">
        <v>0</v>
      </c>
      <c r="G20" s="139">
        <v>3500</v>
      </c>
      <c r="H20" s="97">
        <f t="shared" si="12"/>
        <v>42.611464968152866</v>
      </c>
      <c r="I20" s="98">
        <f t="shared" si="13"/>
        <v>7.6</v>
      </c>
      <c r="J20" s="99">
        <f>SUM(G$14:G20)</f>
        <v>3500</v>
      </c>
      <c r="K20" s="99">
        <f t="shared" si="11"/>
        <v>88500</v>
      </c>
      <c r="L20" s="100">
        <f t="shared" si="14"/>
        <v>3328.7999999999997</v>
      </c>
      <c r="M20" s="101">
        <f t="shared" si="15"/>
        <v>3500</v>
      </c>
      <c r="N20" s="240">
        <f t="shared" si="16"/>
        <v>1.0514299447248259</v>
      </c>
      <c r="O20" s="241"/>
      <c r="P20" s="447" t="s">
        <v>86</v>
      </c>
      <c r="Q20" s="448"/>
      <c r="R20" s="449"/>
      <c r="S20" s="141">
        <v>0</v>
      </c>
      <c r="T20" s="143">
        <v>0</v>
      </c>
      <c r="U20" s="143">
        <v>0</v>
      </c>
      <c r="V20" s="420"/>
      <c r="W20" s="421"/>
      <c r="X20" s="421"/>
      <c r="Y20" s="422"/>
      <c r="Z20" s="142">
        <v>42157</v>
      </c>
      <c r="AA20" s="158" t="s">
        <v>82</v>
      </c>
      <c r="AB20" s="143">
        <v>27847</v>
      </c>
      <c r="AC20" s="143">
        <v>7.6</v>
      </c>
      <c r="AD20" s="145">
        <v>0</v>
      </c>
      <c r="AE20" s="147">
        <v>4250</v>
      </c>
      <c r="AF20" s="97">
        <f t="shared" si="17"/>
        <v>51.742493175614193</v>
      </c>
      <c r="AG20" s="98">
        <f t="shared" si="18"/>
        <v>7.6</v>
      </c>
      <c r="AH20" s="99">
        <f>SUM(AE$14:AE20)</f>
        <v>87292</v>
      </c>
      <c r="AI20" s="99">
        <f t="shared" si="19"/>
        <v>4708</v>
      </c>
      <c r="AJ20" s="100">
        <f t="shared" si="20"/>
        <v>3328.7999999999997</v>
      </c>
      <c r="AK20" s="101">
        <f t="shared" si="21"/>
        <v>4250</v>
      </c>
      <c r="AL20" s="240">
        <f t="shared" si="22"/>
        <v>1.2767363614515743</v>
      </c>
      <c r="AM20" s="241"/>
      <c r="AN20" s="242" t="s">
        <v>119</v>
      </c>
      <c r="AO20" s="243"/>
      <c r="AP20" s="244"/>
      <c r="AQ20" s="3">
        <v>0</v>
      </c>
      <c r="AR20" s="10">
        <v>0</v>
      </c>
      <c r="AS20" s="10">
        <v>0</v>
      </c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92442</v>
      </c>
      <c r="BG20" s="99">
        <f t="shared" si="25"/>
        <v>-442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92442</v>
      </c>
      <c r="CE20" s="99">
        <f t="shared" si="31"/>
        <v>-442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6">
        <v>42139</v>
      </c>
      <c r="C21" s="158" t="s">
        <v>82</v>
      </c>
      <c r="D21" s="137">
        <v>27847</v>
      </c>
      <c r="E21" s="137">
        <v>7.1</v>
      </c>
      <c r="F21" s="137">
        <v>0</v>
      </c>
      <c r="G21" s="139">
        <v>3400</v>
      </c>
      <c r="H21" s="97">
        <f t="shared" si="12"/>
        <v>41.393994540491356</v>
      </c>
      <c r="I21" s="98">
        <f t="shared" si="13"/>
        <v>7.6</v>
      </c>
      <c r="J21" s="99">
        <f>SUM(G$14:G21)</f>
        <v>6900</v>
      </c>
      <c r="K21" s="99">
        <f t="shared" si="11"/>
        <v>85100</v>
      </c>
      <c r="L21" s="100">
        <f t="shared" si="14"/>
        <v>3109.7999999999997</v>
      </c>
      <c r="M21" s="101">
        <f t="shared" si="15"/>
        <v>3400</v>
      </c>
      <c r="N21" s="240">
        <f t="shared" si="16"/>
        <v>1.0933178982571228</v>
      </c>
      <c r="O21" s="241"/>
      <c r="P21" s="447" t="s">
        <v>90</v>
      </c>
      <c r="Q21" s="448"/>
      <c r="R21" s="449"/>
      <c r="S21" s="141">
        <v>0.5</v>
      </c>
      <c r="T21" s="143">
        <v>4</v>
      </c>
      <c r="U21" s="143">
        <v>0</v>
      </c>
      <c r="V21" s="420" t="s">
        <v>91</v>
      </c>
      <c r="W21" s="421"/>
      <c r="X21" s="421"/>
      <c r="Y21" s="422"/>
      <c r="Z21" s="142">
        <v>42158</v>
      </c>
      <c r="AA21" s="158" t="s">
        <v>104</v>
      </c>
      <c r="AB21" s="143">
        <v>27833</v>
      </c>
      <c r="AC21" s="143">
        <v>7.6</v>
      </c>
      <c r="AD21" s="143">
        <v>0</v>
      </c>
      <c r="AE21" s="147">
        <v>4400</v>
      </c>
      <c r="AF21" s="97">
        <f t="shared" si="17"/>
        <v>53.568698817106458</v>
      </c>
      <c r="AG21" s="98">
        <f t="shared" si="18"/>
        <v>7.6</v>
      </c>
      <c r="AH21" s="99">
        <f>SUM(AE$14:AE21)</f>
        <v>91692</v>
      </c>
      <c r="AI21" s="99">
        <f t="shared" si="19"/>
        <v>308</v>
      </c>
      <c r="AJ21" s="100">
        <f t="shared" si="20"/>
        <v>3328.7999999999997</v>
      </c>
      <c r="AK21" s="101">
        <f t="shared" si="21"/>
        <v>4400</v>
      </c>
      <c r="AL21" s="240">
        <f t="shared" si="22"/>
        <v>1.321797644796924</v>
      </c>
      <c r="AM21" s="241"/>
      <c r="AN21" s="242"/>
      <c r="AO21" s="243"/>
      <c r="AP21" s="244"/>
      <c r="AQ21" s="3">
        <v>0</v>
      </c>
      <c r="AR21" s="10">
        <v>0</v>
      </c>
      <c r="AS21" s="10">
        <v>0</v>
      </c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92442</v>
      </c>
      <c r="BG21" s="99">
        <f t="shared" si="25"/>
        <v>-442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92442</v>
      </c>
      <c r="CE21" s="99">
        <f t="shared" si="31"/>
        <v>-442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6">
        <v>42143</v>
      </c>
      <c r="C22" s="158" t="s">
        <v>92</v>
      </c>
      <c r="D22" s="137">
        <v>28134</v>
      </c>
      <c r="E22" s="137">
        <v>7.6</v>
      </c>
      <c r="F22" s="137">
        <v>0</v>
      </c>
      <c r="G22" s="139">
        <v>3125</v>
      </c>
      <c r="H22" s="97">
        <f t="shared" si="12"/>
        <v>38.045950864422203</v>
      </c>
      <c r="I22" s="98">
        <f t="shared" si="13"/>
        <v>7.6</v>
      </c>
      <c r="J22" s="99">
        <f>SUM(G$14:G22)</f>
        <v>10025</v>
      </c>
      <c r="K22" s="99">
        <f t="shared" si="11"/>
        <v>81975</v>
      </c>
      <c r="L22" s="100">
        <f t="shared" si="14"/>
        <v>3328.7999999999997</v>
      </c>
      <c r="M22" s="101">
        <f t="shared" si="15"/>
        <v>3125</v>
      </c>
      <c r="N22" s="240">
        <f t="shared" si="16"/>
        <v>0.93877673636145165</v>
      </c>
      <c r="O22" s="241"/>
      <c r="P22" s="447"/>
      <c r="Q22" s="448"/>
      <c r="R22" s="449"/>
      <c r="S22" s="141">
        <v>0</v>
      </c>
      <c r="T22" s="143">
        <v>0</v>
      </c>
      <c r="U22" s="143">
        <v>0</v>
      </c>
      <c r="V22" s="420" t="s">
        <v>93</v>
      </c>
      <c r="W22" s="421"/>
      <c r="X22" s="421"/>
      <c r="Y22" s="422"/>
      <c r="Z22" s="142">
        <v>42158</v>
      </c>
      <c r="AA22" s="158" t="s">
        <v>82</v>
      </c>
      <c r="AB22" s="143">
        <v>27847</v>
      </c>
      <c r="AC22" s="143">
        <v>1.6</v>
      </c>
      <c r="AD22" s="143">
        <v>0</v>
      </c>
      <c r="AE22" s="147">
        <v>750</v>
      </c>
      <c r="AF22" s="97">
        <f t="shared" si="17"/>
        <v>9.1310282074613287</v>
      </c>
      <c r="AG22" s="98">
        <f t="shared" si="18"/>
        <v>1.6</v>
      </c>
      <c r="AH22" s="99">
        <f>SUM(AE$14:AE22)</f>
        <v>92442</v>
      </c>
      <c r="AI22" s="99">
        <f t="shared" si="19"/>
        <v>-442</v>
      </c>
      <c r="AJ22" s="100">
        <f t="shared" si="20"/>
        <v>700.80000000000007</v>
      </c>
      <c r="AK22" s="101">
        <f t="shared" si="21"/>
        <v>750</v>
      </c>
      <c r="AL22" s="240">
        <f t="shared" si="22"/>
        <v>1.0702054794520548</v>
      </c>
      <c r="AM22" s="241"/>
      <c r="AN22" s="242" t="s">
        <v>119</v>
      </c>
      <c r="AO22" s="243"/>
      <c r="AP22" s="244"/>
      <c r="AQ22" s="3">
        <v>0</v>
      </c>
      <c r="AR22" s="10">
        <v>0</v>
      </c>
      <c r="AS22" s="10">
        <v>0</v>
      </c>
      <c r="AT22" s="380" t="s">
        <v>120</v>
      </c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92442</v>
      </c>
      <c r="BG22" s="99">
        <f t="shared" si="25"/>
        <v>-442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92442</v>
      </c>
      <c r="CE22" s="99">
        <f t="shared" si="31"/>
        <v>-442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6">
        <v>42143</v>
      </c>
      <c r="C23" s="158" t="s">
        <v>82</v>
      </c>
      <c r="D23" s="137">
        <v>27847</v>
      </c>
      <c r="E23" s="137">
        <v>7.6</v>
      </c>
      <c r="F23" s="137">
        <v>0</v>
      </c>
      <c r="G23" s="139">
        <v>3600</v>
      </c>
      <c r="H23" s="97">
        <f t="shared" si="12"/>
        <v>43.828935395814376</v>
      </c>
      <c r="I23" s="98">
        <f t="shared" si="13"/>
        <v>7.6</v>
      </c>
      <c r="J23" s="99">
        <f>SUM(G$14:G23)</f>
        <v>13625</v>
      </c>
      <c r="K23" s="99">
        <f t="shared" si="11"/>
        <v>78375</v>
      </c>
      <c r="L23" s="100">
        <f t="shared" si="14"/>
        <v>3328.7999999999997</v>
      </c>
      <c r="M23" s="101">
        <f t="shared" si="15"/>
        <v>3600</v>
      </c>
      <c r="N23" s="240">
        <f t="shared" si="16"/>
        <v>1.0814708002883924</v>
      </c>
      <c r="O23" s="241"/>
      <c r="P23" s="447" t="s">
        <v>90</v>
      </c>
      <c r="Q23" s="448"/>
      <c r="R23" s="449"/>
      <c r="S23" s="141">
        <v>0</v>
      </c>
      <c r="T23" s="143">
        <v>0</v>
      </c>
      <c r="U23" s="143">
        <v>0</v>
      </c>
      <c r="V23" s="420"/>
      <c r="W23" s="421"/>
      <c r="X23" s="421"/>
      <c r="Y23" s="422"/>
      <c r="Z23" s="142"/>
      <c r="AA23" s="144"/>
      <c r="AB23" s="143"/>
      <c r="AC23" s="143"/>
      <c r="AD23" s="143"/>
      <c r="AE23" s="147"/>
      <c r="AF23" s="97" t="str">
        <f t="shared" si="17"/>
        <v/>
      </c>
      <c r="AG23" s="98" t="str">
        <f t="shared" si="18"/>
        <v/>
      </c>
      <c r="AH23" s="99">
        <f>SUM(AE$14:AE23)</f>
        <v>92442</v>
      </c>
      <c r="AI23" s="99">
        <f t="shared" si="19"/>
        <v>-442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 t="s">
        <v>121</v>
      </c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92442</v>
      </c>
      <c r="BG23" s="99">
        <f t="shared" si="25"/>
        <v>-442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92442</v>
      </c>
      <c r="CE23" s="99">
        <f t="shared" si="31"/>
        <v>-442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6">
        <v>42144</v>
      </c>
      <c r="C24" s="158" t="s">
        <v>92</v>
      </c>
      <c r="D24" s="137">
        <v>28134</v>
      </c>
      <c r="E24" s="137">
        <v>7.6</v>
      </c>
      <c r="F24" s="137">
        <v>0</v>
      </c>
      <c r="G24" s="140">
        <v>3100</v>
      </c>
      <c r="H24" s="97">
        <f t="shared" si="12"/>
        <v>37.741583257506825</v>
      </c>
      <c r="I24" s="98">
        <f t="shared" si="13"/>
        <v>7.6</v>
      </c>
      <c r="J24" s="99">
        <f>SUM(G$14:G24)</f>
        <v>16725</v>
      </c>
      <c r="K24" s="99">
        <f t="shared" si="11"/>
        <v>75275</v>
      </c>
      <c r="L24" s="100">
        <f t="shared" si="14"/>
        <v>3328.7999999999997</v>
      </c>
      <c r="M24" s="101">
        <f t="shared" si="15"/>
        <v>3100</v>
      </c>
      <c r="N24" s="240">
        <f t="shared" si="16"/>
        <v>0.93126652247056008</v>
      </c>
      <c r="O24" s="241"/>
      <c r="P24" s="447" t="s">
        <v>95</v>
      </c>
      <c r="Q24" s="448"/>
      <c r="R24" s="449"/>
      <c r="S24" s="141">
        <v>0</v>
      </c>
      <c r="T24" s="143">
        <v>0</v>
      </c>
      <c r="U24" s="143">
        <v>0</v>
      </c>
      <c r="V24" s="420" t="s">
        <v>96</v>
      </c>
      <c r="W24" s="421"/>
      <c r="X24" s="421"/>
      <c r="Y24" s="422"/>
      <c r="Z24" s="142"/>
      <c r="AA24" s="144"/>
      <c r="AB24" s="143"/>
      <c r="AC24" s="143"/>
      <c r="AD24" s="143"/>
      <c r="AE24" s="148"/>
      <c r="AF24" s="97" t="str">
        <f t="shared" si="17"/>
        <v/>
      </c>
      <c r="AG24" s="98" t="str">
        <f t="shared" si="18"/>
        <v/>
      </c>
      <c r="AH24" s="99">
        <f>SUM(AE$14:AE24)</f>
        <v>92442</v>
      </c>
      <c r="AI24" s="99">
        <f t="shared" si="19"/>
        <v>-442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92442</v>
      </c>
      <c r="BG24" s="99">
        <f t="shared" si="25"/>
        <v>-442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92442</v>
      </c>
      <c r="CE24" s="99">
        <f t="shared" si="31"/>
        <v>-442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6">
        <v>42144</v>
      </c>
      <c r="C25" s="158" t="s">
        <v>82</v>
      </c>
      <c r="D25" s="137">
        <v>27847</v>
      </c>
      <c r="E25" s="137">
        <v>7.6</v>
      </c>
      <c r="F25" s="137">
        <v>0</v>
      </c>
      <c r="G25" s="139">
        <v>3250</v>
      </c>
      <c r="H25" s="97">
        <f t="shared" si="12"/>
        <v>39.56778889899909</v>
      </c>
      <c r="I25" s="98">
        <f t="shared" si="13"/>
        <v>7.6</v>
      </c>
      <c r="J25" s="99">
        <f>SUM(G$14:G25)</f>
        <v>19975</v>
      </c>
      <c r="K25" s="99">
        <f t="shared" si="11"/>
        <v>72025</v>
      </c>
      <c r="L25" s="100">
        <f t="shared" si="14"/>
        <v>3328.7999999999997</v>
      </c>
      <c r="M25" s="101">
        <f t="shared" si="15"/>
        <v>3250</v>
      </c>
      <c r="N25" s="240">
        <f t="shared" si="16"/>
        <v>0.97632780581590972</v>
      </c>
      <c r="O25" s="241"/>
      <c r="P25" s="447" t="s">
        <v>95</v>
      </c>
      <c r="Q25" s="448"/>
      <c r="R25" s="449"/>
      <c r="S25" s="141">
        <v>0</v>
      </c>
      <c r="T25" s="143">
        <v>0</v>
      </c>
      <c r="U25" s="143">
        <v>0</v>
      </c>
      <c r="V25" s="420" t="s">
        <v>97</v>
      </c>
      <c r="W25" s="421"/>
      <c r="X25" s="421"/>
      <c r="Y25" s="422"/>
      <c r="Z25" s="142"/>
      <c r="AA25" s="144"/>
      <c r="AB25" s="143"/>
      <c r="AC25" s="143"/>
      <c r="AD25" s="143"/>
      <c r="AE25" s="147"/>
      <c r="AF25" s="97" t="str">
        <f t="shared" si="17"/>
        <v/>
      </c>
      <c r="AG25" s="98" t="str">
        <f t="shared" si="18"/>
        <v/>
      </c>
      <c r="AH25" s="99">
        <f>SUM(AE$14:AE25)</f>
        <v>92442</v>
      </c>
      <c r="AI25" s="99">
        <f t="shared" si="19"/>
        <v>-442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92442</v>
      </c>
      <c r="BG25" s="99">
        <f t="shared" si="25"/>
        <v>-442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92442</v>
      </c>
      <c r="CE25" s="99">
        <f t="shared" si="31"/>
        <v>-442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6">
        <v>42144</v>
      </c>
      <c r="C26" s="158" t="s">
        <v>85</v>
      </c>
      <c r="D26" s="137">
        <v>27923</v>
      </c>
      <c r="E26" s="137">
        <v>2</v>
      </c>
      <c r="F26" s="137">
        <v>0</v>
      </c>
      <c r="G26" s="139">
        <v>1000</v>
      </c>
      <c r="H26" s="97">
        <f t="shared" si="12"/>
        <v>12.174704276615104</v>
      </c>
      <c r="I26" s="98">
        <f t="shared" si="13"/>
        <v>2</v>
      </c>
      <c r="J26" s="99">
        <f>SUM(G$14:G26)</f>
        <v>20975</v>
      </c>
      <c r="K26" s="99">
        <f t="shared" si="11"/>
        <v>71025</v>
      </c>
      <c r="L26" s="100">
        <f t="shared" si="14"/>
        <v>876</v>
      </c>
      <c r="M26" s="101">
        <f t="shared" si="15"/>
        <v>1000</v>
      </c>
      <c r="N26" s="240">
        <f t="shared" si="16"/>
        <v>1.1415525114155252</v>
      </c>
      <c r="O26" s="241"/>
      <c r="P26" s="447" t="s">
        <v>95</v>
      </c>
      <c r="Q26" s="448"/>
      <c r="R26" s="449"/>
      <c r="S26" s="141">
        <v>0</v>
      </c>
      <c r="T26" s="143">
        <v>0</v>
      </c>
      <c r="U26" s="143">
        <v>0</v>
      </c>
      <c r="V26" s="420" t="s">
        <v>98</v>
      </c>
      <c r="W26" s="421"/>
      <c r="X26" s="421"/>
      <c r="Y26" s="422"/>
      <c r="Z26" s="142"/>
      <c r="AA26" s="144"/>
      <c r="AB26" s="143"/>
      <c r="AC26" s="143"/>
      <c r="AD26" s="143"/>
      <c r="AE26" s="147"/>
      <c r="AF26" s="97" t="str">
        <f t="shared" si="17"/>
        <v/>
      </c>
      <c r="AG26" s="98" t="str">
        <f t="shared" si="18"/>
        <v/>
      </c>
      <c r="AH26" s="99">
        <f>SUM(AE$14:AE26)</f>
        <v>92442</v>
      </c>
      <c r="AI26" s="99">
        <f t="shared" si="19"/>
        <v>-442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92442</v>
      </c>
      <c r="BG26" s="99">
        <f t="shared" si="25"/>
        <v>-442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92442</v>
      </c>
      <c r="CE26" s="99">
        <f t="shared" si="31"/>
        <v>-442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6">
        <v>42145</v>
      </c>
      <c r="C27" s="158" t="s">
        <v>92</v>
      </c>
      <c r="D27" s="137">
        <v>28134</v>
      </c>
      <c r="E27" s="137">
        <v>7.6</v>
      </c>
      <c r="F27" s="137">
        <v>0</v>
      </c>
      <c r="G27" s="139">
        <v>4100</v>
      </c>
      <c r="H27" s="97">
        <f t="shared" si="12"/>
        <v>49.916287534121928</v>
      </c>
      <c r="I27" s="98">
        <f t="shared" si="13"/>
        <v>7.6</v>
      </c>
      <c r="J27" s="99">
        <f>SUM(G$14:G27)</f>
        <v>25075</v>
      </c>
      <c r="K27" s="99">
        <f t="shared" si="11"/>
        <v>66925</v>
      </c>
      <c r="L27" s="100">
        <f t="shared" si="14"/>
        <v>3328.7999999999997</v>
      </c>
      <c r="M27" s="101">
        <f t="shared" si="15"/>
        <v>4100</v>
      </c>
      <c r="N27" s="240">
        <f t="shared" si="16"/>
        <v>1.2316750781062247</v>
      </c>
      <c r="O27" s="241"/>
      <c r="P27" s="447" t="s">
        <v>99</v>
      </c>
      <c r="Q27" s="448"/>
      <c r="R27" s="449"/>
      <c r="S27" s="141">
        <v>0</v>
      </c>
      <c r="T27" s="143">
        <v>0</v>
      </c>
      <c r="U27" s="143">
        <v>0</v>
      </c>
      <c r="V27" s="420"/>
      <c r="W27" s="421"/>
      <c r="X27" s="421"/>
      <c r="Y27" s="422"/>
      <c r="Z27" s="142"/>
      <c r="AA27" s="144"/>
      <c r="AB27" s="143"/>
      <c r="AC27" s="143"/>
      <c r="AD27" s="143"/>
      <c r="AE27" s="147"/>
      <c r="AF27" s="97" t="str">
        <f t="shared" si="17"/>
        <v/>
      </c>
      <c r="AG27" s="98" t="str">
        <f t="shared" si="18"/>
        <v/>
      </c>
      <c r="AH27" s="99">
        <f>SUM(AE$14:AE27)</f>
        <v>92442</v>
      </c>
      <c r="AI27" s="99">
        <f t="shared" si="19"/>
        <v>-442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92442</v>
      </c>
      <c r="BG27" s="99">
        <f t="shared" si="25"/>
        <v>-442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92442</v>
      </c>
      <c r="CE27" s="99">
        <f t="shared" si="31"/>
        <v>-442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6">
        <v>42145</v>
      </c>
      <c r="C28" s="158" t="s">
        <v>82</v>
      </c>
      <c r="D28" s="137">
        <v>27847</v>
      </c>
      <c r="E28" s="137">
        <v>7.6</v>
      </c>
      <c r="F28" s="137">
        <v>0</v>
      </c>
      <c r="G28" s="139">
        <v>4450</v>
      </c>
      <c r="H28" s="97">
        <f t="shared" si="12"/>
        <v>54.177434030937214</v>
      </c>
      <c r="I28" s="98">
        <f t="shared" si="13"/>
        <v>7.6</v>
      </c>
      <c r="J28" s="99">
        <f>SUM(G$14:G28)</f>
        <v>29525</v>
      </c>
      <c r="K28" s="99">
        <f t="shared" si="11"/>
        <v>62475</v>
      </c>
      <c r="L28" s="100">
        <f t="shared" si="14"/>
        <v>3328.7999999999997</v>
      </c>
      <c r="M28" s="101">
        <f t="shared" si="15"/>
        <v>4450</v>
      </c>
      <c r="N28" s="240">
        <f t="shared" si="16"/>
        <v>1.3368180725787071</v>
      </c>
      <c r="O28" s="241"/>
      <c r="P28" s="447" t="s">
        <v>100</v>
      </c>
      <c r="Q28" s="448"/>
      <c r="R28" s="449"/>
      <c r="S28" s="141">
        <v>0</v>
      </c>
      <c r="T28" s="143">
        <v>0</v>
      </c>
      <c r="U28" s="143">
        <v>0</v>
      </c>
      <c r="V28" s="420"/>
      <c r="W28" s="421"/>
      <c r="X28" s="421"/>
      <c r="Y28" s="422"/>
      <c r="Z28" s="142"/>
      <c r="AA28" s="144"/>
      <c r="AB28" s="143"/>
      <c r="AC28" s="143"/>
      <c r="AD28" s="143"/>
      <c r="AE28" s="147"/>
      <c r="AF28" s="97" t="str">
        <f t="shared" si="17"/>
        <v/>
      </c>
      <c r="AG28" s="98" t="str">
        <f t="shared" si="18"/>
        <v/>
      </c>
      <c r="AH28" s="99">
        <f>SUM(AE$14:AE28)</f>
        <v>92442</v>
      </c>
      <c r="AI28" s="99">
        <f t="shared" si="19"/>
        <v>-442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92442</v>
      </c>
      <c r="BG28" s="99">
        <f t="shared" si="25"/>
        <v>-442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92442</v>
      </c>
      <c r="CE28" s="99">
        <f t="shared" si="31"/>
        <v>-442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6">
        <v>42146</v>
      </c>
      <c r="C29" s="158" t="s">
        <v>92</v>
      </c>
      <c r="D29" s="137">
        <v>28134</v>
      </c>
      <c r="E29" s="137">
        <v>7.6</v>
      </c>
      <c r="F29" s="137">
        <v>0</v>
      </c>
      <c r="G29" s="139">
        <v>4400</v>
      </c>
      <c r="H29" s="97">
        <f t="shared" si="12"/>
        <v>53.568698817106458</v>
      </c>
      <c r="I29" s="98">
        <f t="shared" si="13"/>
        <v>7.6</v>
      </c>
      <c r="J29" s="99">
        <f>SUM(G$14:G29)</f>
        <v>33925</v>
      </c>
      <c r="K29" s="99">
        <f t="shared" si="11"/>
        <v>58075</v>
      </c>
      <c r="L29" s="100">
        <f t="shared" si="14"/>
        <v>3328.7999999999997</v>
      </c>
      <c r="M29" s="101">
        <f t="shared" si="15"/>
        <v>4400</v>
      </c>
      <c r="N29" s="240">
        <f t="shared" si="16"/>
        <v>1.321797644796924</v>
      </c>
      <c r="O29" s="241"/>
      <c r="P29" s="447" t="s">
        <v>100</v>
      </c>
      <c r="Q29" s="448"/>
      <c r="R29" s="449"/>
      <c r="S29" s="141">
        <v>0</v>
      </c>
      <c r="T29" s="143">
        <v>0</v>
      </c>
      <c r="U29" s="143">
        <v>0</v>
      </c>
      <c r="V29" s="420"/>
      <c r="W29" s="421"/>
      <c r="X29" s="421"/>
      <c r="Y29" s="422"/>
      <c r="Z29" s="142"/>
      <c r="AA29" s="144"/>
      <c r="AB29" s="143"/>
      <c r="AC29" s="143"/>
      <c r="AD29" s="143"/>
      <c r="AE29" s="147"/>
      <c r="AF29" s="97" t="str">
        <f t="shared" si="17"/>
        <v/>
      </c>
      <c r="AG29" s="98" t="str">
        <f t="shared" si="18"/>
        <v/>
      </c>
      <c r="AH29" s="99">
        <f>SUM(AE$14:AE29)</f>
        <v>92442</v>
      </c>
      <c r="AI29" s="99">
        <f t="shared" si="19"/>
        <v>-442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92442</v>
      </c>
      <c r="BG29" s="99">
        <f t="shared" si="25"/>
        <v>-442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92442</v>
      </c>
      <c r="CE29" s="99">
        <f t="shared" si="31"/>
        <v>-442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6">
        <v>42146</v>
      </c>
      <c r="C30" s="158" t="s">
        <v>82</v>
      </c>
      <c r="D30" s="137">
        <v>27847</v>
      </c>
      <c r="E30" s="137">
        <v>7.6</v>
      </c>
      <c r="F30" s="137">
        <v>0</v>
      </c>
      <c r="G30" s="139">
        <v>4350</v>
      </c>
      <c r="H30" s="97">
        <f t="shared" si="12"/>
        <v>52.959963603275703</v>
      </c>
      <c r="I30" s="98">
        <f t="shared" si="13"/>
        <v>7.6</v>
      </c>
      <c r="J30" s="99">
        <f>SUM(G$14:G30)</f>
        <v>38275</v>
      </c>
      <c r="K30" s="99">
        <f t="shared" si="11"/>
        <v>53725</v>
      </c>
      <c r="L30" s="100">
        <f t="shared" si="14"/>
        <v>3328.7999999999997</v>
      </c>
      <c r="M30" s="101">
        <f t="shared" si="15"/>
        <v>4350</v>
      </c>
      <c r="N30" s="240">
        <f t="shared" si="16"/>
        <v>1.3067772170151406</v>
      </c>
      <c r="O30" s="241"/>
      <c r="P30" s="447" t="s">
        <v>101</v>
      </c>
      <c r="Q30" s="448"/>
      <c r="R30" s="449"/>
      <c r="S30" s="141">
        <v>0</v>
      </c>
      <c r="T30" s="143">
        <v>0</v>
      </c>
      <c r="U30" s="143">
        <v>0</v>
      </c>
      <c r="V30" s="420"/>
      <c r="W30" s="421"/>
      <c r="X30" s="421"/>
      <c r="Y30" s="422"/>
      <c r="Z30" s="142"/>
      <c r="AA30" s="149"/>
      <c r="AB30" s="143"/>
      <c r="AC30" s="143"/>
      <c r="AD30" s="143"/>
      <c r="AE30" s="147"/>
      <c r="AF30" s="97" t="str">
        <f t="shared" si="17"/>
        <v/>
      </c>
      <c r="AG30" s="98" t="str">
        <f t="shared" si="18"/>
        <v/>
      </c>
      <c r="AH30" s="99">
        <f>SUM(AE$14:AE30)</f>
        <v>92442</v>
      </c>
      <c r="AI30" s="99">
        <f t="shared" si="19"/>
        <v>-442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92442</v>
      </c>
      <c r="BG30" s="99">
        <f t="shared" si="25"/>
        <v>-442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92442</v>
      </c>
      <c r="CE30" s="99">
        <f t="shared" si="31"/>
        <v>-442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6">
        <v>42150</v>
      </c>
      <c r="C31" s="158" t="s">
        <v>92</v>
      </c>
      <c r="D31" s="137">
        <v>28134</v>
      </c>
      <c r="E31" s="137">
        <v>7.1</v>
      </c>
      <c r="F31" s="137">
        <v>0</v>
      </c>
      <c r="G31" s="139">
        <v>3725</v>
      </c>
      <c r="H31" s="97">
        <f t="shared" si="12"/>
        <v>45.350773430391264</v>
      </c>
      <c r="I31" s="98">
        <f t="shared" si="13"/>
        <v>7.6</v>
      </c>
      <c r="J31" s="99">
        <f>SUM(G$14:G31)</f>
        <v>42000</v>
      </c>
      <c r="K31" s="99">
        <f t="shared" si="11"/>
        <v>50000</v>
      </c>
      <c r="L31" s="100">
        <f t="shared" si="14"/>
        <v>3109.7999999999997</v>
      </c>
      <c r="M31" s="101">
        <f t="shared" si="15"/>
        <v>3725</v>
      </c>
      <c r="N31" s="240">
        <f t="shared" si="16"/>
        <v>1.1978262267669948</v>
      </c>
      <c r="O31" s="241"/>
      <c r="P31" s="447" t="s">
        <v>101</v>
      </c>
      <c r="Q31" s="448"/>
      <c r="R31" s="449"/>
      <c r="S31" s="141">
        <v>0.5</v>
      </c>
      <c r="T31" s="143">
        <v>4</v>
      </c>
      <c r="U31" s="143">
        <v>0</v>
      </c>
      <c r="V31" s="420" t="s">
        <v>91</v>
      </c>
      <c r="W31" s="421"/>
      <c r="X31" s="421"/>
      <c r="Y31" s="422"/>
      <c r="Z31" s="142"/>
      <c r="AA31" s="149"/>
      <c r="AB31" s="143"/>
      <c r="AC31" s="143"/>
      <c r="AD31" s="143"/>
      <c r="AE31" s="147"/>
      <c r="AF31" s="97" t="str">
        <f t="shared" si="17"/>
        <v/>
      </c>
      <c r="AG31" s="98" t="str">
        <f t="shared" si="18"/>
        <v/>
      </c>
      <c r="AH31" s="99">
        <f>SUM(AE$14:AE31)</f>
        <v>92442</v>
      </c>
      <c r="AI31" s="99">
        <f t="shared" si="19"/>
        <v>-442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92442</v>
      </c>
      <c r="BG31" s="99">
        <f t="shared" si="25"/>
        <v>-442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92442</v>
      </c>
      <c r="CE31" s="99">
        <f t="shared" si="31"/>
        <v>-442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6">
        <v>42150</v>
      </c>
      <c r="C32" s="158" t="s">
        <v>82</v>
      </c>
      <c r="D32" s="137">
        <v>27847</v>
      </c>
      <c r="E32" s="137">
        <v>6.6</v>
      </c>
      <c r="F32" s="137">
        <v>0</v>
      </c>
      <c r="G32" s="139">
        <v>3600</v>
      </c>
      <c r="H32" s="97">
        <f t="shared" si="12"/>
        <v>43.828935395814376</v>
      </c>
      <c r="I32" s="98">
        <f t="shared" si="13"/>
        <v>7.6</v>
      </c>
      <c r="J32" s="99">
        <f>SUM(G$14:G32)</f>
        <v>45600</v>
      </c>
      <c r="K32" s="99">
        <f t="shared" si="11"/>
        <v>46400</v>
      </c>
      <c r="L32" s="100">
        <f t="shared" si="14"/>
        <v>2890.7999999999997</v>
      </c>
      <c r="M32" s="101">
        <f t="shared" si="15"/>
        <v>3600</v>
      </c>
      <c r="N32" s="240">
        <f t="shared" si="16"/>
        <v>1.2453300124533002</v>
      </c>
      <c r="O32" s="241"/>
      <c r="P32" s="447" t="s">
        <v>102</v>
      </c>
      <c r="Q32" s="448"/>
      <c r="R32" s="449"/>
      <c r="S32" s="141">
        <v>1</v>
      </c>
      <c r="T32" s="143">
        <v>1</v>
      </c>
      <c r="U32" s="143">
        <v>0</v>
      </c>
      <c r="V32" s="420" t="s">
        <v>103</v>
      </c>
      <c r="W32" s="421"/>
      <c r="X32" s="421"/>
      <c r="Y32" s="422"/>
      <c r="Z32" s="142"/>
      <c r="AA32" s="144"/>
      <c r="AB32" s="143"/>
      <c r="AC32" s="143"/>
      <c r="AD32" s="143"/>
      <c r="AE32" s="147"/>
      <c r="AF32" s="97" t="str">
        <f t="shared" si="17"/>
        <v/>
      </c>
      <c r="AG32" s="98" t="str">
        <f t="shared" si="18"/>
        <v/>
      </c>
      <c r="AH32" s="99">
        <f>SUM(AE$14:AE32)</f>
        <v>92442</v>
      </c>
      <c r="AI32" s="99">
        <f t="shared" si="19"/>
        <v>-442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92442</v>
      </c>
      <c r="BG32" s="99">
        <f t="shared" si="25"/>
        <v>-442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92442</v>
      </c>
      <c r="CE32" s="99">
        <f t="shared" si="31"/>
        <v>-442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6">
        <v>42151</v>
      </c>
      <c r="C33" s="158" t="s">
        <v>104</v>
      </c>
      <c r="D33" s="137">
        <v>27833</v>
      </c>
      <c r="E33" s="137">
        <v>6.6</v>
      </c>
      <c r="F33" s="137">
        <v>0</v>
      </c>
      <c r="G33" s="139">
        <v>3900</v>
      </c>
      <c r="H33" s="97">
        <f t="shared" si="12"/>
        <v>47.481346678798907</v>
      </c>
      <c r="I33" s="98">
        <f t="shared" si="13"/>
        <v>7.6</v>
      </c>
      <c r="J33" s="99">
        <f>SUM(G$14:G33)</f>
        <v>49500</v>
      </c>
      <c r="K33" s="99">
        <f t="shared" si="11"/>
        <v>42500</v>
      </c>
      <c r="L33" s="100">
        <f t="shared" si="14"/>
        <v>2890.7999999999997</v>
      </c>
      <c r="M33" s="101">
        <f t="shared" si="15"/>
        <v>3900</v>
      </c>
      <c r="N33" s="240">
        <f t="shared" si="16"/>
        <v>1.3491075134910753</v>
      </c>
      <c r="O33" s="241"/>
      <c r="P33" s="447" t="s">
        <v>102</v>
      </c>
      <c r="Q33" s="448"/>
      <c r="R33" s="449"/>
      <c r="S33" s="141">
        <v>1</v>
      </c>
      <c r="T33" s="143">
        <v>2</v>
      </c>
      <c r="U33" s="143">
        <v>8</v>
      </c>
      <c r="V33" s="423" t="s">
        <v>105</v>
      </c>
      <c r="W33" s="424"/>
      <c r="X33" s="424"/>
      <c r="Y33" s="425"/>
      <c r="Z33" s="142"/>
      <c r="AA33" s="144"/>
      <c r="AB33" s="143"/>
      <c r="AC33" s="143"/>
      <c r="AD33" s="143"/>
      <c r="AE33" s="147"/>
      <c r="AF33" s="97" t="str">
        <f t="shared" si="17"/>
        <v/>
      </c>
      <c r="AG33" s="98" t="str">
        <f t="shared" si="18"/>
        <v/>
      </c>
      <c r="AH33" s="99">
        <f>SUM(AE$14:AE33)</f>
        <v>92442</v>
      </c>
      <c r="AI33" s="99">
        <f t="shared" si="19"/>
        <v>-442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92442</v>
      </c>
      <c r="BG33" s="99">
        <f t="shared" si="25"/>
        <v>-442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92442</v>
      </c>
      <c r="CE33" s="99">
        <f t="shared" si="31"/>
        <v>-442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6">
        <v>42151</v>
      </c>
      <c r="C34" s="158" t="s">
        <v>82</v>
      </c>
      <c r="D34" s="137">
        <v>27847</v>
      </c>
      <c r="E34" s="137">
        <v>7.6</v>
      </c>
      <c r="F34" s="137">
        <v>0</v>
      </c>
      <c r="G34" s="139">
        <v>4400</v>
      </c>
      <c r="H34" s="97">
        <f t="shared" si="12"/>
        <v>53.568698817106458</v>
      </c>
      <c r="I34" s="98">
        <f t="shared" si="13"/>
        <v>7.6</v>
      </c>
      <c r="J34" s="99">
        <f>SUM(G$14:G34)</f>
        <v>53900</v>
      </c>
      <c r="K34" s="99">
        <f t="shared" si="11"/>
        <v>38100</v>
      </c>
      <c r="L34" s="100">
        <f t="shared" si="14"/>
        <v>3328.7999999999997</v>
      </c>
      <c r="M34" s="101">
        <f t="shared" si="15"/>
        <v>4400</v>
      </c>
      <c r="N34" s="240">
        <f t="shared" si="16"/>
        <v>1.321797644796924</v>
      </c>
      <c r="O34" s="241"/>
      <c r="P34" s="447" t="s">
        <v>106</v>
      </c>
      <c r="Q34" s="448"/>
      <c r="R34" s="449"/>
      <c r="S34" s="141">
        <v>0</v>
      </c>
      <c r="T34" s="143">
        <v>0</v>
      </c>
      <c r="U34" s="143">
        <v>0</v>
      </c>
      <c r="V34" s="420"/>
      <c r="W34" s="421"/>
      <c r="X34" s="421"/>
      <c r="Y34" s="422"/>
      <c r="Z34" s="142"/>
      <c r="AA34" s="144"/>
      <c r="AB34" s="143"/>
      <c r="AC34" s="143"/>
      <c r="AD34" s="143"/>
      <c r="AE34" s="147"/>
      <c r="AF34" s="97" t="str">
        <f t="shared" si="17"/>
        <v/>
      </c>
      <c r="AG34" s="98" t="str">
        <f t="shared" si="18"/>
        <v/>
      </c>
      <c r="AH34" s="99">
        <f>SUM(AE$14:AE34)</f>
        <v>92442</v>
      </c>
      <c r="AI34" s="99">
        <f t="shared" si="19"/>
        <v>-442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92442</v>
      </c>
      <c r="BG34" s="99">
        <f t="shared" si="25"/>
        <v>-442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92442</v>
      </c>
      <c r="CE34" s="99">
        <f t="shared" si="31"/>
        <v>-442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6">
        <v>42152</v>
      </c>
      <c r="C35" s="158" t="s">
        <v>104</v>
      </c>
      <c r="D35" s="137">
        <v>27833</v>
      </c>
      <c r="E35" s="137">
        <v>7.6</v>
      </c>
      <c r="F35" s="137">
        <v>0</v>
      </c>
      <c r="G35" s="139">
        <v>4600</v>
      </c>
      <c r="H35" s="97">
        <f t="shared" si="12"/>
        <v>56.003639672429479</v>
      </c>
      <c r="I35" s="98">
        <f t="shared" si="13"/>
        <v>7.6</v>
      </c>
      <c r="J35" s="99">
        <f>SUM(G$14:G35)</f>
        <v>58500</v>
      </c>
      <c r="K35" s="99">
        <f t="shared" si="11"/>
        <v>33500</v>
      </c>
      <c r="L35" s="100">
        <f t="shared" si="14"/>
        <v>3328.7999999999997</v>
      </c>
      <c r="M35" s="101">
        <f t="shared" si="15"/>
        <v>4600</v>
      </c>
      <c r="N35" s="240">
        <f t="shared" si="16"/>
        <v>1.3818793559240568</v>
      </c>
      <c r="O35" s="241"/>
      <c r="P35" s="447" t="s">
        <v>107</v>
      </c>
      <c r="Q35" s="448"/>
      <c r="R35" s="449"/>
      <c r="S35" s="141">
        <v>0</v>
      </c>
      <c r="T35" s="143">
        <v>0</v>
      </c>
      <c r="U35" s="143">
        <v>0</v>
      </c>
      <c r="V35" s="420"/>
      <c r="W35" s="421"/>
      <c r="X35" s="421"/>
      <c r="Y35" s="422"/>
      <c r="Z35" s="142"/>
      <c r="AA35" s="144"/>
      <c r="AB35" s="143"/>
      <c r="AC35" s="143"/>
      <c r="AD35" s="143"/>
      <c r="AE35" s="147"/>
      <c r="AF35" s="97" t="str">
        <f t="shared" si="17"/>
        <v/>
      </c>
      <c r="AG35" s="98" t="str">
        <f t="shared" si="18"/>
        <v/>
      </c>
      <c r="AH35" s="99">
        <f>SUM(AE$14:AE35)</f>
        <v>92442</v>
      </c>
      <c r="AI35" s="99">
        <f t="shared" si="19"/>
        <v>-442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92442</v>
      </c>
      <c r="BG35" s="99">
        <f t="shared" si="25"/>
        <v>-442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92442</v>
      </c>
      <c r="CE35" s="99">
        <f t="shared" si="31"/>
        <v>-442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6">
        <v>42152</v>
      </c>
      <c r="C36" s="158" t="s">
        <v>82</v>
      </c>
      <c r="D36" s="137">
        <v>27847</v>
      </c>
      <c r="E36" s="137">
        <v>7.6</v>
      </c>
      <c r="F36" s="137">
        <v>0</v>
      </c>
      <c r="G36" s="139">
        <v>4200</v>
      </c>
      <c r="H36" s="97">
        <f t="shared" si="12"/>
        <v>51.133757961783438</v>
      </c>
      <c r="I36" s="98">
        <f t="shared" si="13"/>
        <v>7.6</v>
      </c>
      <c r="J36" s="99">
        <f>SUM(G$14:G36)</f>
        <v>62700</v>
      </c>
      <c r="K36" s="99">
        <f t="shared" si="11"/>
        <v>29300</v>
      </c>
      <c r="L36" s="100">
        <f t="shared" si="14"/>
        <v>3328.7999999999997</v>
      </c>
      <c r="M36" s="101">
        <f t="shared" si="15"/>
        <v>4200</v>
      </c>
      <c r="N36" s="240">
        <f t="shared" si="16"/>
        <v>1.261715933669791</v>
      </c>
      <c r="O36" s="241"/>
      <c r="P36" s="447" t="s">
        <v>108</v>
      </c>
      <c r="Q36" s="448"/>
      <c r="R36" s="449"/>
      <c r="S36" s="141">
        <v>0</v>
      </c>
      <c r="T36" s="143">
        <v>0</v>
      </c>
      <c r="U36" s="143">
        <v>0</v>
      </c>
      <c r="V36" s="420" t="s">
        <v>109</v>
      </c>
      <c r="W36" s="421"/>
      <c r="X36" s="421"/>
      <c r="Y36" s="422"/>
      <c r="Z36" s="142"/>
      <c r="AA36" s="144"/>
      <c r="AB36" s="143"/>
      <c r="AC36" s="143"/>
      <c r="AD36" s="143"/>
      <c r="AE36" s="147"/>
      <c r="AF36" s="97" t="str">
        <f t="shared" si="17"/>
        <v/>
      </c>
      <c r="AG36" s="98" t="str">
        <f t="shared" si="18"/>
        <v/>
      </c>
      <c r="AH36" s="99">
        <f>SUM(AE$14:AE36)</f>
        <v>92442</v>
      </c>
      <c r="AI36" s="99">
        <f t="shared" si="19"/>
        <v>-442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92442</v>
      </c>
      <c r="BG36" s="99">
        <f t="shared" si="25"/>
        <v>-442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92442</v>
      </c>
      <c r="CE36" s="99">
        <f t="shared" si="31"/>
        <v>-442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6">
        <v>42153</v>
      </c>
      <c r="C37" s="158" t="s">
        <v>104</v>
      </c>
      <c r="D37" s="137">
        <v>27833</v>
      </c>
      <c r="E37" s="137">
        <v>7.6</v>
      </c>
      <c r="F37" s="137">
        <v>0</v>
      </c>
      <c r="G37" s="139">
        <v>4550</v>
      </c>
      <c r="H37" s="97">
        <f t="shared" si="12"/>
        <v>55.394904458598724</v>
      </c>
      <c r="I37" s="98">
        <f t="shared" si="13"/>
        <v>7.6</v>
      </c>
      <c r="J37" s="99">
        <f>SUM(G$14:G37)</f>
        <v>67250</v>
      </c>
      <c r="K37" s="99">
        <f t="shared" si="11"/>
        <v>24750</v>
      </c>
      <c r="L37" s="100">
        <f t="shared" si="14"/>
        <v>3328.7999999999997</v>
      </c>
      <c r="M37" s="101">
        <f t="shared" si="15"/>
        <v>4550</v>
      </c>
      <c r="N37" s="240">
        <f t="shared" si="16"/>
        <v>1.3668589281422736</v>
      </c>
      <c r="O37" s="241"/>
      <c r="P37" s="447" t="s">
        <v>110</v>
      </c>
      <c r="Q37" s="448"/>
      <c r="R37" s="449"/>
      <c r="S37" s="141">
        <v>0</v>
      </c>
      <c r="T37" s="143">
        <v>0</v>
      </c>
      <c r="U37" s="143">
        <v>0</v>
      </c>
      <c r="V37" s="420"/>
      <c r="W37" s="421"/>
      <c r="X37" s="421"/>
      <c r="Y37" s="422"/>
      <c r="Z37" s="142"/>
      <c r="AA37" s="144"/>
      <c r="AB37" s="143"/>
      <c r="AC37" s="143"/>
      <c r="AD37" s="143"/>
      <c r="AE37" s="147"/>
      <c r="AF37" s="97" t="str">
        <f t="shared" si="17"/>
        <v/>
      </c>
      <c r="AG37" s="98" t="str">
        <f t="shared" si="18"/>
        <v/>
      </c>
      <c r="AH37" s="99">
        <f>SUM(AE$14:AE37)</f>
        <v>92442</v>
      </c>
      <c r="AI37" s="99">
        <f t="shared" si="19"/>
        <v>-442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92442</v>
      </c>
      <c r="BG37" s="99">
        <f t="shared" si="25"/>
        <v>-442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92442</v>
      </c>
      <c r="CE37" s="99">
        <f t="shared" si="31"/>
        <v>-442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6">
        <v>42153</v>
      </c>
      <c r="C38" s="158" t="s">
        <v>111</v>
      </c>
      <c r="D38" s="137"/>
      <c r="E38" s="137"/>
      <c r="F38" s="137"/>
      <c r="G38" s="139"/>
      <c r="H38" s="97" t="str">
        <f t="shared" si="12"/>
        <v/>
      </c>
      <c r="I38" s="98" t="str">
        <f t="shared" si="13"/>
        <v/>
      </c>
      <c r="J38" s="99">
        <f>SUM(G$14:G38)</f>
        <v>67250</v>
      </c>
      <c r="K38" s="99">
        <f t="shared" si="11"/>
        <v>24750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47"/>
      <c r="Q38" s="448"/>
      <c r="R38" s="449"/>
      <c r="S38" s="141"/>
      <c r="T38" s="143"/>
      <c r="U38" s="143">
        <v>4</v>
      </c>
      <c r="V38" s="423" t="s">
        <v>112</v>
      </c>
      <c r="W38" s="421"/>
      <c r="X38" s="421"/>
      <c r="Y38" s="422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92442</v>
      </c>
      <c r="AI38" s="99">
        <f t="shared" si="19"/>
        <v>-442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92442</v>
      </c>
      <c r="BG38" s="99">
        <f t="shared" si="25"/>
        <v>-442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92442</v>
      </c>
      <c r="CE38" s="99">
        <f t="shared" si="31"/>
        <v>-442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>
        <v>42153</v>
      </c>
      <c r="C39" s="15" t="s">
        <v>82</v>
      </c>
      <c r="D39" s="10">
        <v>27847</v>
      </c>
      <c r="E39" s="10">
        <v>7.6</v>
      </c>
      <c r="F39" s="10">
        <v>0</v>
      </c>
      <c r="G39" s="52">
        <v>4450</v>
      </c>
      <c r="H39" s="97">
        <f t="shared" si="12"/>
        <v>54.177434030937214</v>
      </c>
      <c r="I39" s="98">
        <f t="shared" si="13"/>
        <v>7.6</v>
      </c>
      <c r="J39" s="99">
        <f>SUM(G$14:G39)</f>
        <v>71700</v>
      </c>
      <c r="K39" s="99">
        <f t="shared" si="11"/>
        <v>20300</v>
      </c>
      <c r="L39" s="100">
        <f t="shared" si="14"/>
        <v>3328.7999999999997</v>
      </c>
      <c r="M39" s="101">
        <f t="shared" si="15"/>
        <v>4450</v>
      </c>
      <c r="N39" s="240">
        <f t="shared" si="16"/>
        <v>1.3368180725787071</v>
      </c>
      <c r="O39" s="241"/>
      <c r="P39" s="242" t="s">
        <v>113</v>
      </c>
      <c r="Q39" s="243"/>
      <c r="R39" s="244"/>
      <c r="S39" s="3">
        <v>0</v>
      </c>
      <c r="T39" s="10">
        <v>0</v>
      </c>
      <c r="U39" s="10">
        <v>0</v>
      </c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92442</v>
      </c>
      <c r="AI39" s="99">
        <f t="shared" si="19"/>
        <v>-442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92442</v>
      </c>
      <c r="BG39" s="99">
        <f t="shared" si="25"/>
        <v>-442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92442</v>
      </c>
      <c r="CE39" s="99">
        <f t="shared" si="31"/>
        <v>-442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71700</v>
      </c>
      <c r="K40" s="99">
        <f t="shared" si="11"/>
        <v>20300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92442</v>
      </c>
      <c r="AI40" s="99">
        <f t="shared" si="19"/>
        <v>-442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92442</v>
      </c>
      <c r="BG40" s="99">
        <f t="shared" si="25"/>
        <v>-442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92442</v>
      </c>
      <c r="CE40" s="99">
        <f t="shared" si="31"/>
        <v>-442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17" t="s">
        <v>0</v>
      </c>
      <c r="C41" s="418"/>
      <c r="D41" s="419"/>
      <c r="E41" s="113">
        <f>SUM(E15:E40)</f>
        <v>135.79999999999995</v>
      </c>
      <c r="F41" s="113">
        <f>SUM(F15:F40)</f>
        <v>5.6</v>
      </c>
      <c r="G41" s="114">
        <f>SUM(G15:G40)</f>
        <v>71700</v>
      </c>
      <c r="H41" s="115">
        <f>SUM(H15:H40)</f>
        <v>872.92629663330297</v>
      </c>
      <c r="I41" s="113">
        <f>IF(X4="",0,(SUM(I15:I40)-X4))</f>
        <v>139.79999999999995</v>
      </c>
      <c r="J41" s="114">
        <f>J40</f>
        <v>71700</v>
      </c>
      <c r="K41" s="114">
        <f>K40</f>
        <v>20300</v>
      </c>
      <c r="L41" s="113">
        <f>SUM(L15:L40)</f>
        <v>59480.400000000023</v>
      </c>
      <c r="M41" s="110" t="s">
        <v>0</v>
      </c>
      <c r="N41" s="400" t="s">
        <v>0</v>
      </c>
      <c r="O41" s="401"/>
      <c r="P41" s="410"/>
      <c r="Q41" s="411"/>
      <c r="R41" s="411"/>
      <c r="S41" s="121">
        <f>SUM(S15:S40)</f>
        <v>4</v>
      </c>
      <c r="T41" s="110"/>
      <c r="U41" s="122">
        <f>SUM(U15:U40)</f>
        <v>19</v>
      </c>
      <c r="V41" s="405" t="s">
        <v>36</v>
      </c>
      <c r="W41" s="406"/>
      <c r="X41" s="406"/>
      <c r="Y41" s="407"/>
      <c r="Z41" s="66"/>
      <c r="AA41" s="67"/>
      <c r="AB41" s="68" t="s">
        <v>0</v>
      </c>
      <c r="AC41" s="113">
        <f>SUM(AC14:AC40)</f>
        <v>174.14999999999992</v>
      </c>
      <c r="AD41" s="113">
        <f>SUM(AD14:AD40)</f>
        <v>5.6</v>
      </c>
      <c r="AE41" s="114">
        <f>SUM(AE14:AE40)</f>
        <v>92442</v>
      </c>
      <c r="AF41" s="115">
        <f>SUM(AF14:AF40)</f>
        <v>1125.4540127388536</v>
      </c>
      <c r="AG41" s="113">
        <f>SUM(AG14:AG40)</f>
        <v>179.39999999999989</v>
      </c>
      <c r="AH41" s="114">
        <f>AH40</f>
        <v>92442</v>
      </c>
      <c r="AI41" s="114">
        <f>AI40</f>
        <v>-442</v>
      </c>
      <c r="AJ41" s="113">
        <f>SUM(AJ14:AJ40)</f>
        <v>76277.700000000026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5.25</v>
      </c>
      <c r="AR41" s="68"/>
      <c r="AS41" s="124">
        <f>SUM(AS14:AS40)</f>
        <v>43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174.14999999999992</v>
      </c>
      <c r="BB41" s="113">
        <f>SUM(BB14:BB40)</f>
        <v>5.6</v>
      </c>
      <c r="BC41" s="114">
        <f>SUM(BC14:BC40)</f>
        <v>92442</v>
      </c>
      <c r="BD41" s="115">
        <f>SUM(BD14:BD40)</f>
        <v>1125.4540127388536</v>
      </c>
      <c r="BE41" s="113">
        <f>SUM(BE14:BE40)</f>
        <v>179.39999999999989</v>
      </c>
      <c r="BF41" s="114">
        <f>BF40</f>
        <v>92442</v>
      </c>
      <c r="BG41" s="114">
        <f>BG40</f>
        <v>-442</v>
      </c>
      <c r="BH41" s="113">
        <f>SUM(BH14:BH40)</f>
        <v>76277.700000000026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5.25</v>
      </c>
      <c r="BP41" s="113"/>
      <c r="BQ41" s="124">
        <f>SUM(BQ14:BQ40)</f>
        <v>43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174.14999999999992</v>
      </c>
      <c r="BZ41" s="113">
        <f>SUM(BZ14:BZ40)</f>
        <v>5.6</v>
      </c>
      <c r="CA41" s="114">
        <f>SUM(CA14:CA40)</f>
        <v>92442</v>
      </c>
      <c r="CB41" s="115">
        <f>SUM(CB14:CB40)</f>
        <v>1125.4540127388536</v>
      </c>
      <c r="CC41" s="113">
        <f>SUM(CC14:CC40)</f>
        <v>179.39999999999989</v>
      </c>
      <c r="CD41" s="114">
        <f>CD40</f>
        <v>92442</v>
      </c>
      <c r="CE41" s="114">
        <f>CE40</f>
        <v>-442</v>
      </c>
      <c r="CF41" s="113">
        <f>SUM(CF14:CF40)</f>
        <v>76277.700000000026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5.25</v>
      </c>
      <c r="CN41" s="113"/>
      <c r="CO41" s="124">
        <f>SUM(CO14:CO40)</f>
        <v>43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76277.700000000026</v>
      </c>
      <c r="E43" s="170" t="s">
        <v>58</v>
      </c>
      <c r="F43" s="170"/>
      <c r="G43" s="171"/>
      <c r="H43" s="78">
        <v>92263</v>
      </c>
      <c r="I43" s="79">
        <v>1</v>
      </c>
      <c r="J43" s="215" t="s">
        <v>32</v>
      </c>
      <c r="K43" s="216"/>
      <c r="L43" s="93">
        <f>CF43</f>
        <v>2.25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76277.700000000026</v>
      </c>
      <c r="AC43" s="170" t="s">
        <v>58</v>
      </c>
      <c r="AD43" s="170"/>
      <c r="AE43" s="171"/>
      <c r="AF43" s="131">
        <f>IF($H$43="","",$H$43)</f>
        <v>92263</v>
      </c>
      <c r="AG43" s="79">
        <v>1</v>
      </c>
      <c r="AH43" s="215" t="s">
        <v>32</v>
      </c>
      <c r="AI43" s="216"/>
      <c r="AJ43" s="93">
        <f>CF43</f>
        <v>2.25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76277.700000000026</v>
      </c>
      <c r="BA43" s="170" t="s">
        <v>58</v>
      </c>
      <c r="BB43" s="170"/>
      <c r="BC43" s="171"/>
      <c r="BD43" s="131">
        <f>IF($H$43="","",$H$43)</f>
        <v>92263</v>
      </c>
      <c r="BE43" s="79">
        <v>1</v>
      </c>
      <c r="BF43" s="215" t="s">
        <v>32</v>
      </c>
      <c r="BG43" s="216"/>
      <c r="BH43" s="93">
        <f>CF43</f>
        <v>2.25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76277.700000000026</v>
      </c>
      <c r="BY43" s="170" t="s">
        <v>58</v>
      </c>
      <c r="BZ43" s="170"/>
      <c r="CA43" s="171"/>
      <c r="CB43" s="131">
        <f>IF($H$43="","",$H$43)</f>
        <v>92263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2.25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1.2119138358917478</v>
      </c>
      <c r="E44" s="163" t="s">
        <v>54</v>
      </c>
      <c r="F44" s="163"/>
      <c r="G44" s="164"/>
      <c r="H44" s="91">
        <f>IF(CO41=0,"",CO41)</f>
        <v>43</v>
      </c>
      <c r="I44" s="71">
        <v>2</v>
      </c>
      <c r="J44" s="193" t="s">
        <v>33</v>
      </c>
      <c r="K44" s="194"/>
      <c r="L44" s="94">
        <f>$CF$44</f>
        <v>1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1.2119138358917478</v>
      </c>
      <c r="AC44" s="163" t="s">
        <v>54</v>
      </c>
      <c r="AD44" s="163"/>
      <c r="AE44" s="164"/>
      <c r="AF44" s="91">
        <f>IF($H$44="","",$H$44)</f>
        <v>43</v>
      </c>
      <c r="AG44" s="71">
        <v>2</v>
      </c>
      <c r="AH44" s="193" t="s">
        <v>33</v>
      </c>
      <c r="AI44" s="194"/>
      <c r="AJ44" s="94">
        <f>$CF$44</f>
        <v>1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1.2119138358917478</v>
      </c>
      <c r="BA44" s="163" t="s">
        <v>54</v>
      </c>
      <c r="BB44" s="163"/>
      <c r="BC44" s="164"/>
      <c r="BD44" s="91">
        <f>IF($H$44="","",$H$44)</f>
        <v>43</v>
      </c>
      <c r="BE44" s="71">
        <v>2</v>
      </c>
      <c r="BF44" s="193" t="s">
        <v>33</v>
      </c>
      <c r="BG44" s="194"/>
      <c r="BH44" s="94">
        <f>$CF$44</f>
        <v>1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1.2119138358917478</v>
      </c>
      <c r="BY44" s="163" t="s">
        <v>54</v>
      </c>
      <c r="BZ44" s="163"/>
      <c r="CA44" s="164"/>
      <c r="CB44" s="91">
        <f>IF($H$44="","",$H$44)</f>
        <v>43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92442</v>
      </c>
      <c r="E45" s="163" t="s">
        <v>55</v>
      </c>
      <c r="F45" s="163"/>
      <c r="G45" s="164"/>
      <c r="H45" s="91">
        <v>0</v>
      </c>
      <c r="I45" s="71">
        <v>3</v>
      </c>
      <c r="J45" s="209" t="s">
        <v>34</v>
      </c>
      <c r="K45" s="210"/>
      <c r="L45" s="95">
        <f>$CF$45</f>
        <v>0</v>
      </c>
      <c r="M45" s="396">
        <v>42139</v>
      </c>
      <c r="N45" s="397"/>
      <c r="O45" s="426">
        <v>0.58333333333333337</v>
      </c>
      <c r="P45" s="427"/>
      <c r="Q45" s="408" t="s">
        <v>87</v>
      </c>
      <c r="R45" s="409"/>
      <c r="S45" s="408" t="s">
        <v>88</v>
      </c>
      <c r="T45" s="409"/>
      <c r="U45" s="408" t="s">
        <v>89</v>
      </c>
      <c r="V45" s="409"/>
      <c r="W45" s="428"/>
      <c r="X45" s="429"/>
      <c r="Y45" s="430"/>
      <c r="Z45" s="207" t="s">
        <v>60</v>
      </c>
      <c r="AA45" s="208"/>
      <c r="AB45" s="91">
        <f>IF($D$45="","",$D$45)</f>
        <v>92442</v>
      </c>
      <c r="AC45" s="163" t="s">
        <v>55</v>
      </c>
      <c r="AD45" s="163"/>
      <c r="AE45" s="164"/>
      <c r="AF45" s="91">
        <f>IF($H$45="","",$H$45)</f>
        <v>0</v>
      </c>
      <c r="AG45" s="71">
        <v>3</v>
      </c>
      <c r="AH45" s="209" t="s">
        <v>34</v>
      </c>
      <c r="AI45" s="210"/>
      <c r="AJ45" s="95">
        <f>$CF$45</f>
        <v>0</v>
      </c>
      <c r="AK45" s="211">
        <f>IF($M$45="","",$M$45)</f>
        <v>42139</v>
      </c>
      <c r="AL45" s="212"/>
      <c r="AM45" s="186">
        <f>IF($O$45="","",$O$45)</f>
        <v>0.58333333333333337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92442</v>
      </c>
      <c r="BA45" s="163" t="s">
        <v>55</v>
      </c>
      <c r="BB45" s="163"/>
      <c r="BC45" s="164"/>
      <c r="BD45" s="91">
        <f>IF($H$45="","",$H$45)</f>
        <v>0</v>
      </c>
      <c r="BE45" s="71">
        <v>3</v>
      </c>
      <c r="BF45" s="209" t="s">
        <v>34</v>
      </c>
      <c r="BG45" s="210"/>
      <c r="BH45" s="95">
        <f>$CF$45</f>
        <v>0</v>
      </c>
      <c r="BI45" s="211">
        <f>IF($M$45="","",$M$45)</f>
        <v>42139</v>
      </c>
      <c r="BJ45" s="212"/>
      <c r="BK45" s="186">
        <f>IF($O$45="","",$O$45)</f>
        <v>0.58333333333333337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92442</v>
      </c>
      <c r="BY45" s="163" t="s">
        <v>55</v>
      </c>
      <c r="BZ45" s="163"/>
      <c r="CA45" s="164"/>
      <c r="CB45" s="91">
        <f>IF($H$45="","",$H$45)</f>
        <v>0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42139</v>
      </c>
      <c r="CH45" s="212"/>
      <c r="CI45" s="186">
        <f>IF($O$45="","",$O$45)</f>
        <v>0.58333333333333337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0"/>
      <c r="C46" s="151"/>
      <c r="D46" s="152"/>
      <c r="E46" s="163" t="s">
        <v>56</v>
      </c>
      <c r="F46" s="163"/>
      <c r="G46" s="164"/>
      <c r="H46" s="91">
        <f>IF(D45="","",((H43+H44+H45)-D45))</f>
        <v>-136</v>
      </c>
      <c r="I46" s="71">
        <v>4</v>
      </c>
      <c r="J46" s="193" t="s">
        <v>37</v>
      </c>
      <c r="K46" s="194"/>
      <c r="L46" s="95">
        <f>$CF$46</f>
        <v>2</v>
      </c>
      <c r="M46" s="365"/>
      <c r="N46" s="366"/>
      <c r="O46" s="415"/>
      <c r="P46" s="416"/>
      <c r="Q46" s="398"/>
      <c r="R46" s="399"/>
      <c r="S46" s="398"/>
      <c r="T46" s="399"/>
      <c r="U46" s="398"/>
      <c r="V46" s="399"/>
      <c r="W46" s="412"/>
      <c r="X46" s="413"/>
      <c r="Y46" s="414"/>
      <c r="Z46" s="84"/>
      <c r="AA46" s="85"/>
      <c r="AB46" s="86"/>
      <c r="AC46" s="163" t="s">
        <v>56</v>
      </c>
      <c r="AD46" s="163"/>
      <c r="AE46" s="164"/>
      <c r="AF46" s="91">
        <f>IF($H$46="","",$H$46)</f>
        <v>-136</v>
      </c>
      <c r="AG46" s="71">
        <v>4</v>
      </c>
      <c r="AH46" s="193" t="s">
        <v>37</v>
      </c>
      <c r="AI46" s="194"/>
      <c r="AJ46" s="95">
        <f>$CF$46</f>
        <v>2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-136</v>
      </c>
      <c r="BE46" s="71">
        <v>4</v>
      </c>
      <c r="BF46" s="193" t="s">
        <v>37</v>
      </c>
      <c r="BG46" s="194"/>
      <c r="BH46" s="95">
        <f>$CF$46</f>
        <v>2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-136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3"/>
      <c r="C47" s="154"/>
      <c r="D47" s="155"/>
      <c r="E47" s="165" t="s">
        <v>57</v>
      </c>
      <c r="F47" s="166"/>
      <c r="G47" s="167"/>
      <c r="H47" s="92">
        <f>IF(H46="","",(IF(H46&gt;0,(H46*M8)*(-1),ABS(H46*M8))))</f>
        <v>18.1968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94"/>
      <c r="P47" s="395"/>
      <c r="Q47" s="392"/>
      <c r="R47" s="393"/>
      <c r="S47" s="392"/>
      <c r="T47" s="393"/>
      <c r="U47" s="392"/>
      <c r="V47" s="393"/>
      <c r="W47" s="402"/>
      <c r="X47" s="403"/>
      <c r="Y47" s="404"/>
      <c r="Z47" s="73"/>
      <c r="AA47" s="74"/>
      <c r="AB47" s="62"/>
      <c r="AC47" s="165" t="s">
        <v>57</v>
      </c>
      <c r="AD47" s="166"/>
      <c r="AE47" s="167"/>
      <c r="AF47" s="92">
        <f>IF($H$47="","",$H$47)</f>
        <v>18.1968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18.1968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18.1968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6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B12:B13"/>
    <mergeCell ref="H12:H13"/>
    <mergeCell ref="C12:C13"/>
    <mergeCell ref="E12:E13"/>
    <mergeCell ref="G12:G13"/>
    <mergeCell ref="I12:I13"/>
    <mergeCell ref="N10:R10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15:G1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K46:BL46"/>
    <mergeCell ref="BM46:BN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BO46:BP46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A15:AB15"/>
    <mergeCell ref="AA16:AB16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2015-06-05T19:13:36Z</cp:lastPrinted>
  <dcterms:created xsi:type="dcterms:W3CDTF">2004-06-10T22:10:31Z</dcterms:created>
  <dcterms:modified xsi:type="dcterms:W3CDTF">2015-06-05T19:13:40Z</dcterms:modified>
</cp:coreProperties>
</file>