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H17" i="51" s="1"/>
  <c r="CF18" i="51"/>
  <c r="CH18" i="51" s="1"/>
  <c r="CF19" i="51"/>
  <c r="CF20" i="51"/>
  <c r="CH20" i="51" s="1"/>
  <c r="CF21" i="51"/>
  <c r="CF22" i="51"/>
  <c r="CH22" i="51" s="1"/>
  <c r="CF23" i="51"/>
  <c r="CF24" i="51"/>
  <c r="CH24" i="51" s="1"/>
  <c r="CF25" i="51"/>
  <c r="CF26" i="51"/>
  <c r="CF27" i="51"/>
  <c r="CF28" i="51"/>
  <c r="CH28" i="51" s="1"/>
  <c r="CF29" i="51"/>
  <c r="CH29" i="51" s="1"/>
  <c r="CF30" i="51"/>
  <c r="CH30" i="51" s="1"/>
  <c r="CF31" i="51"/>
  <c r="CF32" i="51"/>
  <c r="CH32" i="51" s="1"/>
  <c r="CF33" i="51"/>
  <c r="CH33" i="51" s="1"/>
  <c r="CF34" i="51"/>
  <c r="CH34" i="51" s="1"/>
  <c r="CF35" i="51"/>
  <c r="CF36" i="51"/>
  <c r="CH36" i="51" s="1"/>
  <c r="CF37" i="51"/>
  <c r="CF38" i="51"/>
  <c r="CH38" i="51" s="1"/>
  <c r="CF39" i="5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23" i="51" l="1"/>
  <c r="AH29" i="51"/>
  <c r="AN8" i="51"/>
  <c r="I41" i="51"/>
  <c r="X6" i="51"/>
  <c r="AH21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<sst xmlns="http://schemas.openxmlformats.org/spreadsheetml/2006/main" count="320" uniqueCount="97">
  <si>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</si>
  <si>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</si>
  <si>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</si>
  <si>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</si>
  <si>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</si>
  <si>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</si>
  <si>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</si>
  <si>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</si>
  <si>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</si>
  <si>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</si>
  <si>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</si>
  <si>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</si>
  <si>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</si>
  <si>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</si>
  <si>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</si>
  <si>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</si>
  <si>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</si>
  <si>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</si>
  <si>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</si>
  <si>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</si>
  <si>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</si>
  <si>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</si>
  <si>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</si>
  <si>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</si>
  <si>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</si>
  <si>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</si>
  <si>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</si>
  <si>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</si>
  <si>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</si>
  <si>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</si>
  <si>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</si>
  <si>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</si>
  <si>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</si>
  <si>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</si>
  <si>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</si>
  <si>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</si>
  <si>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</si>
  <si>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</si>
  <si>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</si>
  <si>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</si>
  <si>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</si>
  <si>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</si>
  <si>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</si>
  <si>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</si>
  <si>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</si>
  <si>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</si>
  <si>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</si>
  <si>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</si>
  <si>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</si>
  <si>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</si>
  <si>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</si>
  <si>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</si>
  <si>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</si>
  <si>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</si>
  <si>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</si>
  <si>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</si>
  <si>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</si>
  <si>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</si>
  <si>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</si>
  <si>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</si>
  <si>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</si>
  <si>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</si>
  <si>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</si>
  <si>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</si>
  <si>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</si>
  <si>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</si>
  <si>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</si>
  <si>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</si>
  <si>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</si>
  <si>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</si>
  <si>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</si>
  <si>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</si>
  <si>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</si>
  <si>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</si>
  <si>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</si>
  <si>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</si>
  <si>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SP2505</t>
  </si>
  <si>
    <t>A02022-0018</t>
  </si>
  <si>
    <t>Standard           S1</t>
  </si>
  <si>
    <t xml:space="preserve">C </t>
  </si>
  <si>
    <t>S1</t>
  </si>
  <si>
    <t>MB</t>
  </si>
  <si>
    <t>Just needs threads</t>
  </si>
  <si>
    <t>WAD</t>
  </si>
  <si>
    <t>Wait on fair/slow cycle</t>
  </si>
  <si>
    <t>AW</t>
  </si>
  <si>
    <t>58091E</t>
  </si>
  <si>
    <t>1030 PM</t>
  </si>
  <si>
    <t>TES</t>
  </si>
  <si>
    <t>OK</t>
  </si>
  <si>
    <t>VG</t>
  </si>
  <si>
    <t>RD 5/18</t>
  </si>
  <si>
    <t>58092E</t>
  </si>
  <si>
    <t>Cold start/change 3V bent bars</t>
  </si>
  <si>
    <t>Work on invertor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</si>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</sst>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1" sqref="B21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80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S1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S1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S1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59" t="s">
        <v>79</v>
      </c>
      <c r="K4" s="4"/>
      <c r="L4" s="81" t="s">
        <v>27</v>
      </c>
      <c r="M4" s="50">
        <v>12.11</v>
      </c>
      <c r="N4" s="230" t="s">
        <v>14</v>
      </c>
      <c r="O4" s="231"/>
      <c r="P4" s="214">
        <f>IF(M6="","",(ROUNDUP((C10*M8/M4/M6),0)*M6))</f>
        <v>238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10.6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 xml:space="preserve">C </v>
      </c>
      <c r="AI4" s="4"/>
      <c r="AJ4" s="81" t="s">
        <v>27</v>
      </c>
      <c r="AK4" s="106">
        <f>IF($M$4="","",$M$4)</f>
        <v>12.11</v>
      </c>
      <c r="AL4" s="230" t="s">
        <v>14</v>
      </c>
      <c r="AM4" s="231"/>
      <c r="AN4" s="214">
        <f>IF($P$4="","",$P$4)</f>
        <v>238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10.6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 xml:space="preserve">C </v>
      </c>
      <c r="BG4" s="4"/>
      <c r="BH4" s="81" t="s">
        <v>27</v>
      </c>
      <c r="BI4" s="106">
        <f>IF($M$4="","",$M$4)</f>
        <v>12.11</v>
      </c>
      <c r="BJ4" s="230" t="s">
        <v>14</v>
      </c>
      <c r="BK4" s="231"/>
      <c r="BL4" s="214">
        <f>IF($P$4="","",$P$4)</f>
        <v>238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10.6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 xml:space="preserve">C </v>
      </c>
      <c r="CE4" s="4"/>
      <c r="CF4" s="81" t="s">
        <v>27</v>
      </c>
      <c r="CG4" s="106">
        <f>IF($M$4="","",$M$4)</f>
        <v>12.11</v>
      </c>
      <c r="CH4" s="230" t="s">
        <v>14</v>
      </c>
      <c r="CI4" s="231"/>
      <c r="CJ4" s="214">
        <f>IF($P$4="","",$P$4)</f>
        <v>238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10.6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29">
        <v>810</v>
      </c>
      <c r="K6" s="4"/>
      <c r="L6" s="82" t="s">
        <v>69</v>
      </c>
      <c r="M6" s="50">
        <v>1</v>
      </c>
      <c r="N6" s="232" t="s">
        <v>46</v>
      </c>
      <c r="O6" s="233"/>
      <c r="P6" s="214">
        <f>IF(M6="","",(ROUNDUP((K40*M8/M4/M6),0)*M6))</f>
        <v>-1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1.5094339622641511</v>
      </c>
      <c r="Y6" s="29"/>
      <c r="Z6" s="77" t="s">
        <v>62</v>
      </c>
      <c r="AA6" s="309" t="str">
        <f>IF($C$6="","",$C$6)</f>
        <v>SP2505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810</v>
      </c>
      <c r="AI6" s="4"/>
      <c r="AJ6" s="82" t="s">
        <v>69</v>
      </c>
      <c r="AK6" s="106">
        <f>IF($M$6="","",$M$6)</f>
        <v>1</v>
      </c>
      <c r="AL6" s="232" t="s">
        <v>46</v>
      </c>
      <c r="AM6" s="233"/>
      <c r="AN6" s="214">
        <f>IF($P$6="","",$P$6)</f>
        <v>-1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1.5094339622641511</v>
      </c>
      <c r="AW6" s="29"/>
      <c r="AX6" s="77" t="s">
        <v>62</v>
      </c>
      <c r="AY6" s="309" t="str">
        <f>IF($C$6="","",$C$6)</f>
        <v>SP2505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810</v>
      </c>
      <c r="BG6" s="4"/>
      <c r="BH6" s="82" t="s">
        <v>69</v>
      </c>
      <c r="BI6" s="106">
        <f>IF($M$6="","",$M$6)</f>
        <v>1</v>
      </c>
      <c r="BJ6" s="232" t="s">
        <v>46</v>
      </c>
      <c r="BK6" s="233"/>
      <c r="BL6" s="214">
        <f>IF($P$6="","",$P$6)</f>
        <v>-1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1.5094339622641511</v>
      </c>
      <c r="BU6" s="29"/>
      <c r="BV6" s="77" t="s">
        <v>62</v>
      </c>
      <c r="BW6" s="309" t="str">
        <f>IF($C$6="","",$C$6)</f>
        <v>SP2505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810</v>
      </c>
      <c r="CE6" s="4"/>
      <c r="CF6" s="82" t="s">
        <v>69</v>
      </c>
      <c r="CG6" s="106">
        <f>IF($M$6="","",$M$6)</f>
        <v>1</v>
      </c>
      <c r="CH6" s="232" t="s">
        <v>46</v>
      </c>
      <c r="CI6" s="233"/>
      <c r="CJ6" s="214">
        <f>IF($P$6="","",$P$6)</f>
        <v>-1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1.5094339622641511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369679</v>
      </c>
      <c r="D8" s="424"/>
      <c r="E8" s="425"/>
      <c r="F8" s="418"/>
      <c r="G8" s="419"/>
      <c r="H8" s="354" t="s">
        <v>78</v>
      </c>
      <c r="I8" s="355"/>
      <c r="J8" s="132">
        <v>4</v>
      </c>
      <c r="K8" s="28"/>
      <c r="L8" s="81" t="s">
        <v>28</v>
      </c>
      <c r="M8" s="56">
        <v>0.1197</v>
      </c>
      <c r="N8" s="345" t="s">
        <v>29</v>
      </c>
      <c r="O8" s="346"/>
      <c r="P8" s="214">
        <f>IF(M8="","",M4/M8)</f>
        <v>101.16959064327484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369679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4</v>
      </c>
      <c r="AI8" s="28"/>
      <c r="AJ8" s="81" t="s">
        <v>28</v>
      </c>
      <c r="AK8" s="107">
        <f>IF($M$8="","",$M$8)</f>
        <v>0.1197</v>
      </c>
      <c r="AL8" s="345" t="s">
        <v>29</v>
      </c>
      <c r="AM8" s="346"/>
      <c r="AN8" s="214">
        <f>IF($P$8="","",$P$8)</f>
        <v>101.16959064327484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369679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4</v>
      </c>
      <c r="BG8" s="28"/>
      <c r="BH8" s="81" t="s">
        <v>28</v>
      </c>
      <c r="BI8" s="107">
        <f>IF($M$8="","",$M$8)</f>
        <v>0.1197</v>
      </c>
      <c r="BJ8" s="345" t="s">
        <v>29</v>
      </c>
      <c r="BK8" s="346"/>
      <c r="BL8" s="214">
        <f>IF($P$8="","",$P$8)</f>
        <v>101.16959064327484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369679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4</v>
      </c>
      <c r="CE8" s="28"/>
      <c r="CF8" s="81" t="s">
        <v>28</v>
      </c>
      <c r="CG8" s="107">
        <f>IF($M$8="","",$M$8)</f>
        <v>0.1197</v>
      </c>
      <c r="CH8" s="345" t="s">
        <v>29</v>
      </c>
      <c r="CI8" s="346"/>
      <c r="CJ8" s="214">
        <f>IF($P$8="","",$P$8)</f>
        <v>101.16959064327484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24000</v>
      </c>
      <c r="D10" s="217"/>
      <c r="E10" s="218"/>
      <c r="F10" s="416" t="s">
        <v>91</v>
      </c>
      <c r="G10" s="417"/>
      <c r="H10" s="354" t="s">
        <v>49</v>
      </c>
      <c r="I10" s="355"/>
      <c r="J10" s="133">
        <v>4</v>
      </c>
      <c r="K10" s="162" t="s">
        <v>85</v>
      </c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24000</v>
      </c>
      <c r="AB10" s="356"/>
      <c r="AC10" s="357"/>
      <c r="AD10" s="435" t="str">
        <f>IF($F$10="","",$F$10)</f>
        <v>RD 5/18</v>
      </c>
      <c r="AE10" s="436"/>
      <c r="AF10" s="354" t="s">
        <v>49</v>
      </c>
      <c r="AG10" s="355"/>
      <c r="AH10" s="135">
        <f>IF($J$10="","",$J$10)</f>
        <v>4</v>
      </c>
      <c r="AI10" s="108" t="str">
        <f>IF($K$10="","",$K$10)</f>
        <v>AW</v>
      </c>
      <c r="AJ10" s="183" t="s">
        <v>41</v>
      </c>
      <c r="AK10" s="184"/>
      <c r="AL10" s="185" t="str">
        <f>IF($N$10="","",$N$10)</f>
        <v>A02022-0018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24000</v>
      </c>
      <c r="AZ10" s="356"/>
      <c r="BA10" s="357"/>
      <c r="BB10" s="435" t="str">
        <f>IF($F$10="","",$F$10)</f>
        <v>RD 5/18</v>
      </c>
      <c r="BC10" s="436"/>
      <c r="BD10" s="354" t="s">
        <v>49</v>
      </c>
      <c r="BE10" s="355"/>
      <c r="BF10" s="135">
        <f>IF($J$10="","",$J$10)</f>
        <v>4</v>
      </c>
      <c r="BG10" s="108" t="str">
        <f>IF($K$10="","",$K$10)</f>
        <v>AW</v>
      </c>
      <c r="BH10" s="183" t="s">
        <v>41</v>
      </c>
      <c r="BI10" s="184"/>
      <c r="BJ10" s="185" t="str">
        <f>IF($N$10="","",$N$10)</f>
        <v>A02022-0018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24000</v>
      </c>
      <c r="BX10" s="356"/>
      <c r="BY10" s="357"/>
      <c r="BZ10" s="435" t="str">
        <f>IF($F$10="","",$F$10)</f>
        <v>RD 5/18</v>
      </c>
      <c r="CA10" s="436"/>
      <c r="CB10" s="354" t="s">
        <v>49</v>
      </c>
      <c r="CC10" s="355"/>
      <c r="CD10" s="135">
        <f>IF($J$10="","",$J$10)</f>
        <v>4</v>
      </c>
      <c r="CE10" s="108" t="str">
        <f>IF($K$10="","",$K$10)</f>
        <v>AW</v>
      </c>
      <c r="CF10" s="183" t="s">
        <v>41</v>
      </c>
      <c r="CG10" s="184"/>
      <c r="CH10" s="185" t="str">
        <f>IF($N$10="","",$N$10)</f>
        <v>A02022-0018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5">
        <v>0</v>
      </c>
      <c r="K14" s="65">
        <f>C$10</f>
        <v>24000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29.4</v>
      </c>
      <c r="AD14" s="117">
        <f t="shared" ref="AD14:AI14" si="0">F41</f>
        <v>10.6</v>
      </c>
      <c r="AE14" s="118">
        <f t="shared" si="0"/>
        <v>24100</v>
      </c>
      <c r="AF14" s="119">
        <f>H41</f>
        <v>238.21387283236999</v>
      </c>
      <c r="AG14" s="117">
        <f t="shared" si="0"/>
        <v>32.4</v>
      </c>
      <c r="AH14" s="118">
        <f t="shared" si="0"/>
        <v>24100</v>
      </c>
      <c r="AI14" s="118">
        <f t="shared" si="0"/>
        <v>-100</v>
      </c>
      <c r="AJ14" s="120">
        <f>L41</f>
        <v>23814</v>
      </c>
      <c r="AK14" s="64"/>
      <c r="AL14" s="358"/>
      <c r="AM14" s="359"/>
      <c r="AN14" s="360"/>
      <c r="AO14" s="361"/>
      <c r="AP14" s="362"/>
      <c r="AQ14" s="123">
        <f>S41</f>
        <v>3</v>
      </c>
      <c r="AR14" s="63"/>
      <c r="AS14" s="120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29.4</v>
      </c>
      <c r="BB14" s="117">
        <f t="shared" ref="BB14" si="1">AD41</f>
        <v>10.6</v>
      </c>
      <c r="BC14" s="118">
        <f t="shared" ref="BC14" si="2">AE41</f>
        <v>24100</v>
      </c>
      <c r="BD14" s="119">
        <f>AF41</f>
        <v>238.21387283236999</v>
      </c>
      <c r="BE14" s="117">
        <f t="shared" ref="BE14" si="3">AG41</f>
        <v>32.4</v>
      </c>
      <c r="BF14" s="118">
        <f t="shared" ref="BF14" si="4">AH41</f>
        <v>24100</v>
      </c>
      <c r="BG14" s="118">
        <f t="shared" ref="BG14" si="5">AI41</f>
        <v>-100</v>
      </c>
      <c r="BH14" s="120">
        <f>AJ41</f>
        <v>23814</v>
      </c>
      <c r="BI14" s="64"/>
      <c r="BJ14" s="358"/>
      <c r="BK14" s="359"/>
      <c r="BL14" s="360"/>
      <c r="BM14" s="361"/>
      <c r="BN14" s="362"/>
      <c r="BO14" s="123">
        <f>AQ41</f>
        <v>3</v>
      </c>
      <c r="BP14" s="63"/>
      <c r="BQ14" s="120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29.4</v>
      </c>
      <c r="BZ14" s="117">
        <f t="shared" ref="BZ14" si="6">BB41</f>
        <v>10.6</v>
      </c>
      <c r="CA14" s="118">
        <f t="shared" ref="CA14" si="7">BC41</f>
        <v>24100</v>
      </c>
      <c r="CB14" s="119">
        <f>BD41</f>
        <v>238.21387283236999</v>
      </c>
      <c r="CC14" s="117">
        <f t="shared" ref="CC14" si="8">BE41</f>
        <v>32.4</v>
      </c>
      <c r="CD14" s="118">
        <f t="shared" ref="CD14" si="9">BF41</f>
        <v>24100</v>
      </c>
      <c r="CE14" s="118">
        <f t="shared" ref="CE14" si="10">BG41</f>
        <v>-100</v>
      </c>
      <c r="CF14" s="120">
        <f>BH41</f>
        <v>23814</v>
      </c>
      <c r="CG14" s="64"/>
      <c r="CH14" s="358"/>
      <c r="CI14" s="359"/>
      <c r="CJ14" s="360"/>
      <c r="CK14" s="361"/>
      <c r="CL14" s="362"/>
      <c r="CM14" s="123">
        <f>BO41</f>
        <v>3</v>
      </c>
      <c r="CN14" s="63"/>
      <c r="CO14" s="120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42138</v>
      </c>
      <c r="C15" s="161" t="s">
        <v>81</v>
      </c>
      <c r="D15" s="137">
        <v>28134</v>
      </c>
      <c r="E15" s="137">
        <v>0</v>
      </c>
      <c r="F15" s="140">
        <v>7.6</v>
      </c>
      <c r="G15" s="141">
        <v>0</v>
      </c>
      <c r="H15" s="97">
        <f>IF(G15="","",(IF($P$8=0,"",(G15/$M$6)/$P$8)))</f>
        <v>0</v>
      </c>
      <c r="I15" s="98">
        <f>IF(G15="","",(SUM(E15+F15+S15)))</f>
        <v>7.6</v>
      </c>
      <c r="J15" s="99">
        <f>SUM(G$14:G15)</f>
        <v>0</v>
      </c>
      <c r="K15" s="99">
        <f t="shared" ref="K15:K40" si="11">C$10-J15</f>
        <v>24000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/>
      <c r="Q15" s="165"/>
      <c r="R15" s="166"/>
      <c r="S15" s="144">
        <v>0</v>
      </c>
      <c r="T15" s="146">
        <v>0</v>
      </c>
      <c r="U15" s="146">
        <v>0</v>
      </c>
      <c r="V15" s="167" t="s">
        <v>82</v>
      </c>
      <c r="W15" s="168"/>
      <c r="X15" s="168"/>
      <c r="Y15" s="169"/>
      <c r="Z15" s="145"/>
      <c r="AA15" s="146"/>
      <c r="AB15" s="146"/>
      <c r="AC15" s="146"/>
      <c r="AD15" s="149"/>
      <c r="AE15" s="150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24100</v>
      </c>
      <c r="AI15" s="99">
        <f>C$10-AH15</f>
        <v>-100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24100</v>
      </c>
      <c r="BG15" s="99">
        <f>$C$10-BF15</f>
        <v>-100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24100</v>
      </c>
      <c r="CE15" s="99">
        <f>$C$10-CD15</f>
        <v>-100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6">
        <v>42138</v>
      </c>
      <c r="C16" s="161" t="s">
        <v>83</v>
      </c>
      <c r="D16" s="137">
        <v>27847</v>
      </c>
      <c r="E16" s="137">
        <v>2.6</v>
      </c>
      <c r="F16" s="139">
        <v>3</v>
      </c>
      <c r="G16" s="141">
        <v>2350</v>
      </c>
      <c r="H16" s="97">
        <f t="shared" ref="H16:H40" si="12">IF(G16="","",(IF($P$8=0,"",(G16/$M$6)/$P$8)))</f>
        <v>23.228323699421967</v>
      </c>
      <c r="I16" s="98">
        <f t="shared" ref="I16:I40" si="13">IF(G16="","",(SUM(E16+F16+S16)))</f>
        <v>7.6</v>
      </c>
      <c r="J16" s="99">
        <f>SUM(G$14:G16)</f>
        <v>2350</v>
      </c>
      <c r="K16" s="99">
        <f>C$10-J16</f>
        <v>21650</v>
      </c>
      <c r="L16" s="100">
        <f t="shared" ref="L16:L40" si="14">IF(G16="",0,$J$6*(I16-F16-S16))</f>
        <v>2105.9999999999995</v>
      </c>
      <c r="M16" s="101">
        <f t="shared" ref="M16:M40" si="15">G16</f>
        <v>2350</v>
      </c>
      <c r="N16" s="179">
        <f t="shared" ref="N16:N40" si="16">IF(L16=0,"",(M16/L16))</f>
        <v>1.1158594491927827</v>
      </c>
      <c r="O16" s="180"/>
      <c r="P16" s="164">
        <v>2863907</v>
      </c>
      <c r="Q16" s="165"/>
      <c r="R16" s="166"/>
      <c r="S16" s="144">
        <v>2</v>
      </c>
      <c r="T16" s="146">
        <v>4</v>
      </c>
      <c r="U16" s="146">
        <v>0</v>
      </c>
      <c r="V16" s="167" t="s">
        <v>84</v>
      </c>
      <c r="W16" s="168"/>
      <c r="X16" s="168"/>
      <c r="Y16" s="169"/>
      <c r="Z16" s="145"/>
      <c r="AA16" s="146"/>
      <c r="AB16" s="146"/>
      <c r="AC16" s="146"/>
      <c r="AD16" s="148"/>
      <c r="AE16" s="150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24100</v>
      </c>
      <c r="AI16" s="99">
        <f t="shared" ref="AI16:AI40" si="19">C$10-AH16</f>
        <v>-100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24100</v>
      </c>
      <c r="BG16" s="99">
        <f t="shared" ref="BG16:BG40" si="25">$C$10-BF16</f>
        <v>-100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24100</v>
      </c>
      <c r="CE16" s="99">
        <f t="shared" ref="CE16:CE40" si="31">$C$10-CD16</f>
        <v>-100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6">
        <v>42139</v>
      </c>
      <c r="C17" s="161" t="s">
        <v>83</v>
      </c>
      <c r="D17" s="137">
        <v>27847</v>
      </c>
      <c r="E17" s="137">
        <v>7.6</v>
      </c>
      <c r="F17" s="139">
        <v>0</v>
      </c>
      <c r="G17" s="141">
        <v>6200</v>
      </c>
      <c r="H17" s="97">
        <f t="shared" si="12"/>
        <v>61.283236994219656</v>
      </c>
      <c r="I17" s="98">
        <f t="shared" si="13"/>
        <v>7.6</v>
      </c>
      <c r="J17" s="99">
        <f>SUM(G$14:G17)</f>
        <v>8550</v>
      </c>
      <c r="K17" s="99">
        <f t="shared" si="11"/>
        <v>15450</v>
      </c>
      <c r="L17" s="100">
        <f t="shared" si="14"/>
        <v>6156</v>
      </c>
      <c r="M17" s="101">
        <f t="shared" si="15"/>
        <v>6200</v>
      </c>
      <c r="N17" s="179">
        <f t="shared" si="16"/>
        <v>1.0071474983755686</v>
      </c>
      <c r="O17" s="180"/>
      <c r="P17" s="164" t="s">
        <v>86</v>
      </c>
      <c r="Q17" s="165"/>
      <c r="R17" s="166"/>
      <c r="S17" s="144">
        <v>0</v>
      </c>
      <c r="T17" s="146">
        <v>0</v>
      </c>
      <c r="U17" s="146">
        <v>0</v>
      </c>
      <c r="V17" s="167"/>
      <c r="W17" s="168"/>
      <c r="X17" s="168"/>
      <c r="Y17" s="169"/>
      <c r="Z17" s="145"/>
      <c r="AA17" s="146"/>
      <c r="AB17" s="146"/>
      <c r="AC17" s="146"/>
      <c r="AD17" s="148"/>
      <c r="AE17" s="150"/>
      <c r="AF17" s="97" t="str">
        <f t="shared" si="17"/>
        <v/>
      </c>
      <c r="AG17" s="98" t="str">
        <f t="shared" si="18"/>
        <v/>
      </c>
      <c r="AH17" s="99">
        <f>SUM(AE$14:AE17)</f>
        <v>24100</v>
      </c>
      <c r="AI17" s="99">
        <f t="shared" si="19"/>
        <v>-100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24100</v>
      </c>
      <c r="BG17" s="99">
        <f t="shared" si="25"/>
        <v>-100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24100</v>
      </c>
      <c r="CE17" s="99">
        <f t="shared" si="31"/>
        <v>-100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42142</v>
      </c>
      <c r="C18" s="161" t="s">
        <v>83</v>
      </c>
      <c r="D18" s="137">
        <v>27847</v>
      </c>
      <c r="E18" s="137">
        <v>7.1</v>
      </c>
      <c r="F18" s="139">
        <v>0</v>
      </c>
      <c r="G18" s="141">
        <v>5600</v>
      </c>
      <c r="H18" s="97">
        <f t="shared" si="12"/>
        <v>55.352601156069369</v>
      </c>
      <c r="I18" s="98">
        <f t="shared" si="13"/>
        <v>7.6</v>
      </c>
      <c r="J18" s="99">
        <f>SUM(G$14:G18)</f>
        <v>14150</v>
      </c>
      <c r="K18" s="99">
        <f t="shared" si="11"/>
        <v>9850</v>
      </c>
      <c r="L18" s="100">
        <f t="shared" si="14"/>
        <v>5751</v>
      </c>
      <c r="M18" s="101">
        <f t="shared" si="15"/>
        <v>5600</v>
      </c>
      <c r="N18" s="179">
        <f t="shared" si="16"/>
        <v>0.97374369674839156</v>
      </c>
      <c r="O18" s="180"/>
      <c r="P18" s="164" t="s">
        <v>92</v>
      </c>
      <c r="Q18" s="165"/>
      <c r="R18" s="166"/>
      <c r="S18" s="144">
        <v>0.5</v>
      </c>
      <c r="T18" s="146">
        <v>4</v>
      </c>
      <c r="U18" s="146">
        <v>0</v>
      </c>
      <c r="V18" s="167" t="s">
        <v>93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7" t="str">
        <f t="shared" si="17"/>
        <v/>
      </c>
      <c r="AG18" s="98" t="str">
        <f t="shared" si="18"/>
        <v/>
      </c>
      <c r="AH18" s="99">
        <f>SUM(AE$14:AE18)</f>
        <v>24100</v>
      </c>
      <c r="AI18" s="99">
        <f t="shared" si="19"/>
        <v>-100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24100</v>
      </c>
      <c r="BG18" s="99">
        <f t="shared" si="25"/>
        <v>-100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24100</v>
      </c>
      <c r="CE18" s="99">
        <f t="shared" si="31"/>
        <v>-100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42143</v>
      </c>
      <c r="C19" s="163" t="s">
        <v>81</v>
      </c>
      <c r="D19" s="137">
        <v>28134</v>
      </c>
      <c r="E19" s="137">
        <v>7.1</v>
      </c>
      <c r="F19" s="139">
        <v>0</v>
      </c>
      <c r="G19" s="141">
        <v>5850</v>
      </c>
      <c r="H19" s="97">
        <f t="shared" si="12"/>
        <v>57.823699421965323</v>
      </c>
      <c r="I19" s="98">
        <f t="shared" si="13"/>
        <v>7.6</v>
      </c>
      <c r="J19" s="99">
        <f>SUM(G$14:G19)</f>
        <v>20000</v>
      </c>
      <c r="K19" s="99">
        <f t="shared" si="11"/>
        <v>4000</v>
      </c>
      <c r="L19" s="100">
        <f t="shared" si="14"/>
        <v>5751</v>
      </c>
      <c r="M19" s="101">
        <f t="shared" si="15"/>
        <v>5850</v>
      </c>
      <c r="N19" s="179">
        <f t="shared" si="16"/>
        <v>1.0172143974960877</v>
      </c>
      <c r="O19" s="180"/>
      <c r="P19" s="164"/>
      <c r="Q19" s="165"/>
      <c r="R19" s="166"/>
      <c r="S19" s="144">
        <v>0.5</v>
      </c>
      <c r="T19" s="146">
        <v>1</v>
      </c>
      <c r="U19" s="146">
        <v>0</v>
      </c>
      <c r="V19" s="167" t="s">
        <v>94</v>
      </c>
      <c r="W19" s="168"/>
      <c r="X19" s="168"/>
      <c r="Y19" s="169"/>
      <c r="Z19" s="145"/>
      <c r="AA19" s="147"/>
      <c r="AB19" s="146"/>
      <c r="AC19" s="146"/>
      <c r="AD19" s="148"/>
      <c r="AE19" s="150"/>
      <c r="AF19" s="97" t="str">
        <f t="shared" si="17"/>
        <v/>
      </c>
      <c r="AG19" s="98" t="str">
        <f t="shared" si="18"/>
        <v/>
      </c>
      <c r="AH19" s="99">
        <f>SUM(AE$14:AE19)</f>
        <v>24100</v>
      </c>
      <c r="AI19" s="99">
        <f t="shared" si="19"/>
        <v>-100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24100</v>
      </c>
      <c r="BG19" s="99">
        <f t="shared" si="25"/>
        <v>-100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24100</v>
      </c>
      <c r="CE19" s="99">
        <f t="shared" si="31"/>
        <v>-100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>
        <v>42143</v>
      </c>
      <c r="C20" s="163" t="s">
        <v>83</v>
      </c>
      <c r="D20" s="137">
        <v>27847</v>
      </c>
      <c r="E20" s="137">
        <v>5</v>
      </c>
      <c r="F20" s="139">
        <v>0</v>
      </c>
      <c r="G20" s="141">
        <v>4100</v>
      </c>
      <c r="H20" s="97">
        <f t="shared" si="12"/>
        <v>40.526011560693647</v>
      </c>
      <c r="I20" s="98">
        <f t="shared" si="13"/>
        <v>5</v>
      </c>
      <c r="J20" s="99">
        <f>SUM(G$14:G20)</f>
        <v>24100</v>
      </c>
      <c r="K20" s="99">
        <f t="shared" si="11"/>
        <v>-100</v>
      </c>
      <c r="L20" s="100">
        <f t="shared" si="14"/>
        <v>4050</v>
      </c>
      <c r="M20" s="101">
        <f t="shared" si="15"/>
        <v>4100</v>
      </c>
      <c r="N20" s="179">
        <f t="shared" si="16"/>
        <v>1.0123456790123457</v>
      </c>
      <c r="O20" s="180"/>
      <c r="P20" s="164" t="s">
        <v>92</v>
      </c>
      <c r="Q20" s="165"/>
      <c r="R20" s="166"/>
      <c r="S20" s="144">
        <v>0</v>
      </c>
      <c r="T20" s="146">
        <v>0</v>
      </c>
      <c r="U20" s="146">
        <v>0</v>
      </c>
      <c r="V20" s="170" t="s">
        <v>95</v>
      </c>
      <c r="W20" s="171"/>
      <c r="X20" s="171"/>
      <c r="Y20" s="172"/>
      <c r="Z20" s="145"/>
      <c r="AA20" s="147"/>
      <c r="AB20" s="146"/>
      <c r="AC20" s="146"/>
      <c r="AD20" s="148"/>
      <c r="AE20" s="150"/>
      <c r="AF20" s="97" t="str">
        <f t="shared" si="17"/>
        <v/>
      </c>
      <c r="AG20" s="98" t="str">
        <f t="shared" si="18"/>
        <v/>
      </c>
      <c r="AH20" s="99">
        <f>SUM(AE$14:AE20)</f>
        <v>24100</v>
      </c>
      <c r="AI20" s="99">
        <f t="shared" si="19"/>
        <v>-100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24100</v>
      </c>
      <c r="BG20" s="99">
        <f t="shared" si="25"/>
        <v>-100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24100</v>
      </c>
      <c r="CE20" s="99">
        <f t="shared" si="31"/>
        <v>-100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/>
      <c r="C21" s="138"/>
      <c r="D21" s="137"/>
      <c r="E21" s="137"/>
      <c r="F21" s="137"/>
      <c r="G21" s="141"/>
      <c r="H21" s="97" t="str">
        <f t="shared" si="12"/>
        <v/>
      </c>
      <c r="I21" s="98" t="str">
        <f t="shared" si="13"/>
        <v/>
      </c>
      <c r="J21" s="99">
        <f>SUM(G$14:G21)</f>
        <v>24100</v>
      </c>
      <c r="K21" s="99">
        <f t="shared" si="11"/>
        <v>-100</v>
      </c>
      <c r="L21" s="100">
        <f t="shared" si="14"/>
        <v>0</v>
      </c>
      <c r="M21" s="101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4"/>
      <c r="T21" s="146"/>
      <c r="U21" s="146"/>
      <c r="V21" s="167" t="s">
        <v>96</v>
      </c>
      <c r="W21" s="168"/>
      <c r="X21" s="168"/>
      <c r="Y21" s="169"/>
      <c r="Z21" s="145"/>
      <c r="AA21" s="147"/>
      <c r="AB21" s="146"/>
      <c r="AC21" s="146"/>
      <c r="AD21" s="146"/>
      <c r="AE21" s="150"/>
      <c r="AF21" s="97" t="str">
        <f t="shared" si="17"/>
        <v/>
      </c>
      <c r="AG21" s="98" t="str">
        <f t="shared" si="18"/>
        <v/>
      </c>
      <c r="AH21" s="99">
        <f>SUM(AE$14:AE21)</f>
        <v>24100</v>
      </c>
      <c r="AI21" s="99">
        <f t="shared" si="19"/>
        <v>-100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24100</v>
      </c>
      <c r="BG21" s="99">
        <f t="shared" si="25"/>
        <v>-100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24100</v>
      </c>
      <c r="CE21" s="99">
        <f t="shared" si="31"/>
        <v>-100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/>
      <c r="C22" s="138"/>
      <c r="D22" s="137"/>
      <c r="E22" s="137"/>
      <c r="F22" s="137"/>
      <c r="G22" s="141"/>
      <c r="H22" s="97" t="str">
        <f t="shared" si="12"/>
        <v/>
      </c>
      <c r="I22" s="98" t="str">
        <f t="shared" si="13"/>
        <v/>
      </c>
      <c r="J22" s="99">
        <f>SUM(G$14:G22)</f>
        <v>24100</v>
      </c>
      <c r="K22" s="99">
        <f t="shared" si="11"/>
        <v>-100</v>
      </c>
      <c r="L22" s="100">
        <f t="shared" si="14"/>
        <v>0</v>
      </c>
      <c r="M22" s="101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4"/>
      <c r="T22" s="146"/>
      <c r="U22" s="146"/>
      <c r="V22" s="167"/>
      <c r="W22" s="168"/>
      <c r="X22" s="168"/>
      <c r="Y22" s="169"/>
      <c r="Z22" s="145"/>
      <c r="AA22" s="147"/>
      <c r="AB22" s="146"/>
      <c r="AC22" s="146"/>
      <c r="AD22" s="146"/>
      <c r="AE22" s="150"/>
      <c r="AF22" s="97" t="str">
        <f t="shared" si="17"/>
        <v/>
      </c>
      <c r="AG22" s="98" t="str">
        <f t="shared" si="18"/>
        <v/>
      </c>
      <c r="AH22" s="99">
        <f>SUM(AE$14:AE22)</f>
        <v>24100</v>
      </c>
      <c r="AI22" s="99">
        <f t="shared" si="19"/>
        <v>-100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24100</v>
      </c>
      <c r="BG22" s="99">
        <f t="shared" si="25"/>
        <v>-100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24100</v>
      </c>
      <c r="CE22" s="99">
        <f t="shared" si="31"/>
        <v>-100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/>
      <c r="C23" s="138"/>
      <c r="D23" s="137"/>
      <c r="E23" s="137"/>
      <c r="F23" s="137"/>
      <c r="G23" s="141"/>
      <c r="H23" s="97" t="str">
        <f t="shared" si="12"/>
        <v/>
      </c>
      <c r="I23" s="98" t="str">
        <f t="shared" si="13"/>
        <v/>
      </c>
      <c r="J23" s="99">
        <f>SUM(G$14:G23)</f>
        <v>24100</v>
      </c>
      <c r="K23" s="99">
        <f t="shared" si="11"/>
        <v>-100</v>
      </c>
      <c r="L23" s="100">
        <f t="shared" si="14"/>
        <v>0</v>
      </c>
      <c r="M23" s="101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4"/>
      <c r="T23" s="146"/>
      <c r="U23" s="146"/>
      <c r="V23" s="167"/>
      <c r="W23" s="168"/>
      <c r="X23" s="168"/>
      <c r="Y23" s="169"/>
      <c r="Z23" s="145"/>
      <c r="AA23" s="147"/>
      <c r="AB23" s="146"/>
      <c r="AC23" s="146"/>
      <c r="AD23" s="146"/>
      <c r="AE23" s="150"/>
      <c r="AF23" s="97" t="str">
        <f t="shared" si="17"/>
        <v/>
      </c>
      <c r="AG23" s="98" t="str">
        <f t="shared" si="18"/>
        <v/>
      </c>
      <c r="AH23" s="99">
        <f>SUM(AE$14:AE23)</f>
        <v>24100</v>
      </c>
      <c r="AI23" s="99">
        <f t="shared" si="19"/>
        <v>-100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24100</v>
      </c>
      <c r="BG23" s="99">
        <f t="shared" si="25"/>
        <v>-100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24100</v>
      </c>
      <c r="CE23" s="99">
        <f t="shared" si="31"/>
        <v>-100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/>
      <c r="C24" s="138"/>
      <c r="D24" s="137"/>
      <c r="E24" s="137"/>
      <c r="F24" s="137"/>
      <c r="G24" s="142"/>
      <c r="H24" s="97" t="str">
        <f t="shared" si="12"/>
        <v/>
      </c>
      <c r="I24" s="98" t="str">
        <f t="shared" si="13"/>
        <v/>
      </c>
      <c r="J24" s="99">
        <f>SUM(G$14:G24)</f>
        <v>24100</v>
      </c>
      <c r="K24" s="99">
        <f t="shared" si="11"/>
        <v>-100</v>
      </c>
      <c r="L24" s="100">
        <f t="shared" si="14"/>
        <v>0</v>
      </c>
      <c r="M24" s="101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67"/>
      <c r="W24" s="168"/>
      <c r="X24" s="168"/>
      <c r="Y24" s="169"/>
      <c r="Z24" s="145"/>
      <c r="AA24" s="147"/>
      <c r="AB24" s="146"/>
      <c r="AC24" s="146"/>
      <c r="AD24" s="146"/>
      <c r="AE24" s="151"/>
      <c r="AF24" s="97" t="str">
        <f t="shared" si="17"/>
        <v/>
      </c>
      <c r="AG24" s="98" t="str">
        <f t="shared" si="18"/>
        <v/>
      </c>
      <c r="AH24" s="99">
        <f>SUM(AE$14:AE24)</f>
        <v>24100</v>
      </c>
      <c r="AI24" s="99">
        <f t="shared" si="19"/>
        <v>-100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24100</v>
      </c>
      <c r="BG24" s="99">
        <f t="shared" si="25"/>
        <v>-100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24100</v>
      </c>
      <c r="CE24" s="99">
        <f t="shared" si="31"/>
        <v>-100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/>
      <c r="C25" s="138"/>
      <c r="D25" s="137"/>
      <c r="E25" s="137"/>
      <c r="F25" s="137"/>
      <c r="G25" s="141"/>
      <c r="H25" s="97" t="str">
        <f t="shared" si="12"/>
        <v/>
      </c>
      <c r="I25" s="98" t="str">
        <f t="shared" si="13"/>
        <v/>
      </c>
      <c r="J25" s="99">
        <f>SUM(G$14:G25)</f>
        <v>24100</v>
      </c>
      <c r="K25" s="99">
        <f t="shared" si="11"/>
        <v>-100</v>
      </c>
      <c r="L25" s="100">
        <f t="shared" si="14"/>
        <v>0</v>
      </c>
      <c r="M25" s="101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7" t="str">
        <f t="shared" si="17"/>
        <v/>
      </c>
      <c r="AG25" s="98" t="str">
        <f t="shared" si="18"/>
        <v/>
      </c>
      <c r="AH25" s="99">
        <f>SUM(AE$14:AE25)</f>
        <v>24100</v>
      </c>
      <c r="AI25" s="99">
        <f t="shared" si="19"/>
        <v>-100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24100</v>
      </c>
      <c r="BG25" s="99">
        <f t="shared" si="25"/>
        <v>-100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24100</v>
      </c>
      <c r="CE25" s="99">
        <f t="shared" si="31"/>
        <v>-100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/>
      <c r="C26" s="138"/>
      <c r="D26" s="137"/>
      <c r="E26" s="137"/>
      <c r="F26" s="137"/>
      <c r="G26" s="141"/>
      <c r="H26" s="97" t="str">
        <f t="shared" si="12"/>
        <v/>
      </c>
      <c r="I26" s="98" t="str">
        <f t="shared" si="13"/>
        <v/>
      </c>
      <c r="J26" s="99">
        <f>SUM(G$14:G26)</f>
        <v>24100</v>
      </c>
      <c r="K26" s="99">
        <f t="shared" si="11"/>
        <v>-100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67"/>
      <c r="W26" s="168"/>
      <c r="X26" s="168"/>
      <c r="Y26" s="169"/>
      <c r="Z26" s="145"/>
      <c r="AA26" s="147"/>
      <c r="AB26" s="146"/>
      <c r="AC26" s="146"/>
      <c r="AD26" s="146"/>
      <c r="AE26" s="150"/>
      <c r="AF26" s="97" t="str">
        <f t="shared" si="17"/>
        <v/>
      </c>
      <c r="AG26" s="98" t="str">
        <f t="shared" si="18"/>
        <v/>
      </c>
      <c r="AH26" s="99">
        <f>SUM(AE$14:AE26)</f>
        <v>24100</v>
      </c>
      <c r="AI26" s="99">
        <f t="shared" si="19"/>
        <v>-100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24100</v>
      </c>
      <c r="BG26" s="99">
        <f t="shared" si="25"/>
        <v>-100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24100</v>
      </c>
      <c r="CE26" s="99">
        <f t="shared" si="31"/>
        <v>-100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/>
      <c r="C27" s="138"/>
      <c r="D27" s="137"/>
      <c r="E27" s="137"/>
      <c r="F27" s="137"/>
      <c r="G27" s="141"/>
      <c r="H27" s="97" t="str">
        <f t="shared" si="12"/>
        <v/>
      </c>
      <c r="I27" s="98" t="str">
        <f t="shared" si="13"/>
        <v/>
      </c>
      <c r="J27" s="99">
        <f>SUM(G$14:G27)</f>
        <v>24100</v>
      </c>
      <c r="K27" s="99">
        <f t="shared" si="11"/>
        <v>-100</v>
      </c>
      <c r="L27" s="100">
        <f t="shared" si="14"/>
        <v>0</v>
      </c>
      <c r="M27" s="101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7" t="str">
        <f t="shared" si="17"/>
        <v/>
      </c>
      <c r="AG27" s="98" t="str">
        <f t="shared" si="18"/>
        <v/>
      </c>
      <c r="AH27" s="99">
        <f>SUM(AE$14:AE27)</f>
        <v>24100</v>
      </c>
      <c r="AI27" s="99">
        <f t="shared" si="19"/>
        <v>-100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24100</v>
      </c>
      <c r="BG27" s="99">
        <f t="shared" si="25"/>
        <v>-100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24100</v>
      </c>
      <c r="CE27" s="99">
        <f t="shared" si="31"/>
        <v>-100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/>
      <c r="C28" s="138"/>
      <c r="D28" s="137"/>
      <c r="E28" s="137"/>
      <c r="F28" s="137"/>
      <c r="G28" s="141"/>
      <c r="H28" s="97" t="str">
        <f t="shared" si="12"/>
        <v/>
      </c>
      <c r="I28" s="98" t="str">
        <f t="shared" si="13"/>
        <v/>
      </c>
      <c r="J28" s="99">
        <f>SUM(G$14:G28)</f>
        <v>24100</v>
      </c>
      <c r="K28" s="99">
        <f t="shared" si="11"/>
        <v>-100</v>
      </c>
      <c r="L28" s="100">
        <f t="shared" si="14"/>
        <v>0</v>
      </c>
      <c r="M28" s="101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67"/>
      <c r="W28" s="168"/>
      <c r="X28" s="168"/>
      <c r="Y28" s="169"/>
      <c r="Z28" s="145"/>
      <c r="AA28" s="147"/>
      <c r="AB28" s="146"/>
      <c r="AC28" s="146"/>
      <c r="AD28" s="146"/>
      <c r="AE28" s="150"/>
      <c r="AF28" s="97" t="str">
        <f t="shared" si="17"/>
        <v/>
      </c>
      <c r="AG28" s="98" t="str">
        <f t="shared" si="18"/>
        <v/>
      </c>
      <c r="AH28" s="99">
        <f>SUM(AE$14:AE28)</f>
        <v>24100</v>
      </c>
      <c r="AI28" s="99">
        <f t="shared" si="19"/>
        <v>-100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24100</v>
      </c>
      <c r="BG28" s="99">
        <f t="shared" si="25"/>
        <v>-100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24100</v>
      </c>
      <c r="CE28" s="99">
        <f t="shared" si="31"/>
        <v>-100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7" t="str">
        <f t="shared" si="12"/>
        <v/>
      </c>
      <c r="I29" s="98" t="str">
        <f t="shared" si="13"/>
        <v/>
      </c>
      <c r="J29" s="99">
        <f>SUM(G$14:G29)</f>
        <v>24100</v>
      </c>
      <c r="K29" s="99">
        <f t="shared" si="11"/>
        <v>-100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/>
      <c r="W29" s="168"/>
      <c r="X29" s="168"/>
      <c r="Y29" s="169"/>
      <c r="Z29" s="145"/>
      <c r="AA29" s="147"/>
      <c r="AB29" s="146"/>
      <c r="AC29" s="146"/>
      <c r="AD29" s="146"/>
      <c r="AE29" s="150"/>
      <c r="AF29" s="97" t="str">
        <f t="shared" si="17"/>
        <v/>
      </c>
      <c r="AG29" s="98" t="str">
        <f t="shared" si="18"/>
        <v/>
      </c>
      <c r="AH29" s="99">
        <f>SUM(AE$14:AE29)</f>
        <v>24100</v>
      </c>
      <c r="AI29" s="99">
        <f t="shared" si="19"/>
        <v>-100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24100</v>
      </c>
      <c r="BG29" s="99">
        <f t="shared" si="25"/>
        <v>-100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24100</v>
      </c>
      <c r="CE29" s="99">
        <f t="shared" si="31"/>
        <v>-100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7" t="str">
        <f t="shared" si="12"/>
        <v/>
      </c>
      <c r="I30" s="98" t="str">
        <f t="shared" si="13"/>
        <v/>
      </c>
      <c r="J30" s="99">
        <f>SUM(G$14:G30)</f>
        <v>24100</v>
      </c>
      <c r="K30" s="99">
        <f t="shared" si="11"/>
        <v>-100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7" t="str">
        <f t="shared" si="17"/>
        <v/>
      </c>
      <c r="AG30" s="98" t="str">
        <f t="shared" si="18"/>
        <v/>
      </c>
      <c r="AH30" s="99">
        <f>SUM(AE$14:AE30)</f>
        <v>24100</v>
      </c>
      <c r="AI30" s="99">
        <f t="shared" si="19"/>
        <v>-100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24100</v>
      </c>
      <c r="BG30" s="99">
        <f t="shared" si="25"/>
        <v>-100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24100</v>
      </c>
      <c r="CE30" s="99">
        <f t="shared" si="31"/>
        <v>-100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7" t="str">
        <f t="shared" si="12"/>
        <v/>
      </c>
      <c r="I31" s="98" t="str">
        <f t="shared" si="13"/>
        <v/>
      </c>
      <c r="J31" s="99">
        <f>SUM(G$14:G31)</f>
        <v>24100</v>
      </c>
      <c r="K31" s="99">
        <f t="shared" si="11"/>
        <v>-100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7" t="str">
        <f t="shared" si="17"/>
        <v/>
      </c>
      <c r="AG31" s="98" t="str">
        <f t="shared" si="18"/>
        <v/>
      </c>
      <c r="AH31" s="99">
        <f>SUM(AE$14:AE31)</f>
        <v>24100</v>
      </c>
      <c r="AI31" s="99">
        <f t="shared" si="19"/>
        <v>-100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24100</v>
      </c>
      <c r="BG31" s="99">
        <f t="shared" si="25"/>
        <v>-100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24100</v>
      </c>
      <c r="CE31" s="99">
        <f t="shared" si="31"/>
        <v>-100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7" t="str">
        <f t="shared" si="12"/>
        <v/>
      </c>
      <c r="I32" s="98" t="str">
        <f t="shared" si="13"/>
        <v/>
      </c>
      <c r="J32" s="99">
        <f>SUM(G$14:G32)</f>
        <v>24100</v>
      </c>
      <c r="K32" s="99">
        <f t="shared" si="11"/>
        <v>-100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7" t="str">
        <f t="shared" si="17"/>
        <v/>
      </c>
      <c r="AG32" s="98" t="str">
        <f t="shared" si="18"/>
        <v/>
      </c>
      <c r="AH32" s="99">
        <f>SUM(AE$14:AE32)</f>
        <v>24100</v>
      </c>
      <c r="AI32" s="99">
        <f t="shared" si="19"/>
        <v>-100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24100</v>
      </c>
      <c r="BG32" s="99">
        <f t="shared" si="25"/>
        <v>-100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24100</v>
      </c>
      <c r="CE32" s="99">
        <f t="shared" si="31"/>
        <v>-100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7" t="str">
        <f t="shared" si="12"/>
        <v/>
      </c>
      <c r="I33" s="98" t="str">
        <f t="shared" si="13"/>
        <v/>
      </c>
      <c r="J33" s="99">
        <f>SUM(G$14:G33)</f>
        <v>24100</v>
      </c>
      <c r="K33" s="99">
        <f t="shared" si="11"/>
        <v>-100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7" t="str">
        <f t="shared" si="17"/>
        <v/>
      </c>
      <c r="AG33" s="98" t="str">
        <f t="shared" si="18"/>
        <v/>
      </c>
      <c r="AH33" s="99">
        <f>SUM(AE$14:AE33)</f>
        <v>24100</v>
      </c>
      <c r="AI33" s="99">
        <f t="shared" si="19"/>
        <v>-100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24100</v>
      </c>
      <c r="BG33" s="99">
        <f t="shared" si="25"/>
        <v>-100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24100</v>
      </c>
      <c r="CE33" s="99">
        <f t="shared" si="31"/>
        <v>-100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7" t="str">
        <f t="shared" si="12"/>
        <v/>
      </c>
      <c r="I34" s="98" t="str">
        <f t="shared" si="13"/>
        <v/>
      </c>
      <c r="J34" s="99">
        <f>SUM(G$14:G34)</f>
        <v>24100</v>
      </c>
      <c r="K34" s="99">
        <f t="shared" si="11"/>
        <v>-100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7" t="str">
        <f t="shared" si="17"/>
        <v/>
      </c>
      <c r="AG34" s="98" t="str">
        <f t="shared" si="18"/>
        <v/>
      </c>
      <c r="AH34" s="99">
        <f>SUM(AE$14:AE34)</f>
        <v>24100</v>
      </c>
      <c r="AI34" s="99">
        <f t="shared" si="19"/>
        <v>-100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24100</v>
      </c>
      <c r="BG34" s="99">
        <f t="shared" si="25"/>
        <v>-100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24100</v>
      </c>
      <c r="CE34" s="99">
        <f t="shared" si="31"/>
        <v>-100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7" t="str">
        <f t="shared" si="12"/>
        <v/>
      </c>
      <c r="I35" s="98" t="str">
        <f t="shared" si="13"/>
        <v/>
      </c>
      <c r="J35" s="99">
        <f>SUM(G$14:G35)</f>
        <v>24100</v>
      </c>
      <c r="K35" s="99">
        <f t="shared" si="11"/>
        <v>-100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7" t="str">
        <f t="shared" si="17"/>
        <v/>
      </c>
      <c r="AG35" s="98" t="str">
        <f t="shared" si="18"/>
        <v/>
      </c>
      <c r="AH35" s="99">
        <f>SUM(AE$14:AE35)</f>
        <v>24100</v>
      </c>
      <c r="AI35" s="99">
        <f t="shared" si="19"/>
        <v>-100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24100</v>
      </c>
      <c r="BG35" s="99">
        <f t="shared" si="25"/>
        <v>-100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24100</v>
      </c>
      <c r="CE35" s="99">
        <f t="shared" si="31"/>
        <v>-100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7" t="str">
        <f t="shared" si="12"/>
        <v/>
      </c>
      <c r="I36" s="98" t="str">
        <f t="shared" si="13"/>
        <v/>
      </c>
      <c r="J36" s="99">
        <f>SUM(G$14:G36)</f>
        <v>24100</v>
      </c>
      <c r="K36" s="99">
        <f t="shared" si="11"/>
        <v>-100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7" t="str">
        <f t="shared" si="17"/>
        <v/>
      </c>
      <c r="AG36" s="98" t="str">
        <f t="shared" si="18"/>
        <v/>
      </c>
      <c r="AH36" s="99">
        <f>SUM(AE$14:AE36)</f>
        <v>24100</v>
      </c>
      <c r="AI36" s="99">
        <f t="shared" si="19"/>
        <v>-100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24100</v>
      </c>
      <c r="BG36" s="99">
        <f t="shared" si="25"/>
        <v>-100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24100</v>
      </c>
      <c r="CE36" s="99">
        <f t="shared" si="31"/>
        <v>-100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7" t="str">
        <f t="shared" si="12"/>
        <v/>
      </c>
      <c r="I37" s="98" t="str">
        <f t="shared" si="13"/>
        <v/>
      </c>
      <c r="J37" s="99">
        <f>SUM(G$14:G37)</f>
        <v>24100</v>
      </c>
      <c r="K37" s="99">
        <f t="shared" si="11"/>
        <v>-100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7" t="str">
        <f t="shared" si="17"/>
        <v/>
      </c>
      <c r="AG37" s="98" t="str">
        <f t="shared" si="18"/>
        <v/>
      </c>
      <c r="AH37" s="99">
        <f>SUM(AE$14:AE37)</f>
        <v>24100</v>
      </c>
      <c r="AI37" s="99">
        <f t="shared" si="19"/>
        <v>-100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24100</v>
      </c>
      <c r="BG37" s="99">
        <f t="shared" si="25"/>
        <v>-100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24100</v>
      </c>
      <c r="CE37" s="99">
        <f t="shared" si="31"/>
        <v>-100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7" t="str">
        <f t="shared" si="12"/>
        <v/>
      </c>
      <c r="I38" s="98" t="str">
        <f t="shared" si="13"/>
        <v/>
      </c>
      <c r="J38" s="99">
        <f>SUM(G$14:G38)</f>
        <v>24100</v>
      </c>
      <c r="K38" s="99">
        <f t="shared" si="11"/>
        <v>-100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24100</v>
      </c>
      <c r="AI38" s="99">
        <f t="shared" si="19"/>
        <v>-100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24100</v>
      </c>
      <c r="BG38" s="99">
        <f t="shared" si="25"/>
        <v>-100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24100</v>
      </c>
      <c r="CE38" s="99">
        <f t="shared" si="31"/>
        <v>-100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24100</v>
      </c>
      <c r="K39" s="99">
        <f t="shared" si="11"/>
        <v>-100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24100</v>
      </c>
      <c r="AI39" s="99">
        <f t="shared" si="19"/>
        <v>-100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24100</v>
      </c>
      <c r="BG39" s="99">
        <f t="shared" si="25"/>
        <v>-100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24100</v>
      </c>
      <c r="CE39" s="99">
        <f t="shared" si="31"/>
        <v>-100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24100</v>
      </c>
      <c r="K40" s="99">
        <f t="shared" si="11"/>
        <v>-100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24100</v>
      </c>
      <c r="AI40" s="99">
        <f t="shared" si="19"/>
        <v>-100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24100</v>
      </c>
      <c r="BG40" s="99">
        <f t="shared" si="25"/>
        <v>-100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24100</v>
      </c>
      <c r="CE40" s="99">
        <f t="shared" si="31"/>
        <v>-100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3">
        <f>SUM(E15:E40)</f>
        <v>29.4</v>
      </c>
      <c r="F41" s="113">
        <f>SUM(F15:F40)</f>
        <v>10.6</v>
      </c>
      <c r="G41" s="114">
        <f>SUM(G15:G40)</f>
        <v>24100</v>
      </c>
      <c r="H41" s="115">
        <f>SUM(H15:H40)</f>
        <v>238.21387283236999</v>
      </c>
      <c r="I41" s="113">
        <f>IF(X4="",0,(SUM(I15:I40)-X4))</f>
        <v>32.4</v>
      </c>
      <c r="J41" s="114">
        <f>J40</f>
        <v>24100</v>
      </c>
      <c r="K41" s="114">
        <f>K40</f>
        <v>-100</v>
      </c>
      <c r="L41" s="113">
        <f>SUM(L15:L40)</f>
        <v>23814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3</v>
      </c>
      <c r="T41" s="110"/>
      <c r="U41" s="122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3">
        <f>SUM(AC14:AC40)</f>
        <v>29.4</v>
      </c>
      <c r="AD41" s="113">
        <f>SUM(AD14:AD40)</f>
        <v>10.6</v>
      </c>
      <c r="AE41" s="114">
        <f>SUM(AE14:AE40)</f>
        <v>24100</v>
      </c>
      <c r="AF41" s="115">
        <f>SUM(AF14:AF40)</f>
        <v>238.21387283236999</v>
      </c>
      <c r="AG41" s="113">
        <f>SUM(AG14:AG40)</f>
        <v>32.4</v>
      </c>
      <c r="AH41" s="114">
        <f>AH40</f>
        <v>24100</v>
      </c>
      <c r="AI41" s="114">
        <f>AI40</f>
        <v>-100</v>
      </c>
      <c r="AJ41" s="113">
        <f>SUM(AJ14:AJ40)</f>
        <v>23814</v>
      </c>
      <c r="AK41" s="68" t="s">
        <v>0</v>
      </c>
      <c r="AL41" s="406" t="s">
        <v>0</v>
      </c>
      <c r="AM41" s="407"/>
      <c r="AN41" s="374"/>
      <c r="AO41" s="375"/>
      <c r="AP41" s="375"/>
      <c r="AQ41" s="113">
        <f>SUM(AQ14:AQ40)</f>
        <v>3</v>
      </c>
      <c r="AR41" s="68"/>
      <c r="AS41" s="124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3">
        <f>SUM(BA14:BA40)</f>
        <v>29.4</v>
      </c>
      <c r="BB41" s="113">
        <f>SUM(BB14:BB40)</f>
        <v>10.6</v>
      </c>
      <c r="BC41" s="114">
        <f>SUM(BC14:BC40)</f>
        <v>24100</v>
      </c>
      <c r="BD41" s="115">
        <f>SUM(BD14:BD40)</f>
        <v>238.21387283236999</v>
      </c>
      <c r="BE41" s="113">
        <f>SUM(BE14:BE40)</f>
        <v>32.4</v>
      </c>
      <c r="BF41" s="114">
        <f>BF40</f>
        <v>24100</v>
      </c>
      <c r="BG41" s="114">
        <f>BG40</f>
        <v>-100</v>
      </c>
      <c r="BH41" s="113">
        <f>SUM(BH14:BH40)</f>
        <v>23814</v>
      </c>
      <c r="BI41" s="68" t="s">
        <v>0</v>
      </c>
      <c r="BJ41" s="406" t="s">
        <v>0</v>
      </c>
      <c r="BK41" s="407"/>
      <c r="BL41" s="374"/>
      <c r="BM41" s="375"/>
      <c r="BN41" s="375"/>
      <c r="BO41" s="113">
        <f>SUM(BO14:BO40)</f>
        <v>3</v>
      </c>
      <c r="BP41" s="113"/>
      <c r="BQ41" s="124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3">
        <f>SUM(BY14:BY40)</f>
        <v>29.4</v>
      </c>
      <c r="BZ41" s="113">
        <f>SUM(BZ14:BZ40)</f>
        <v>10.6</v>
      </c>
      <c r="CA41" s="114">
        <f>SUM(CA14:CA40)</f>
        <v>24100</v>
      </c>
      <c r="CB41" s="115">
        <f>SUM(CB14:CB40)</f>
        <v>238.21387283236999</v>
      </c>
      <c r="CC41" s="113">
        <f>SUM(CC14:CC40)</f>
        <v>32.4</v>
      </c>
      <c r="CD41" s="114">
        <f>CD40</f>
        <v>24100</v>
      </c>
      <c r="CE41" s="114">
        <f>CE40</f>
        <v>-100</v>
      </c>
      <c r="CF41" s="113">
        <f>SUM(CF14:CF40)</f>
        <v>23814</v>
      </c>
      <c r="CG41" s="68" t="s">
        <v>0</v>
      </c>
      <c r="CH41" s="406" t="s">
        <v>0</v>
      </c>
      <c r="CI41" s="407"/>
      <c r="CJ41" s="374"/>
      <c r="CK41" s="375"/>
      <c r="CL41" s="375"/>
      <c r="CM41" s="113">
        <f>SUM(CM14:CM40)</f>
        <v>3</v>
      </c>
      <c r="CN41" s="113"/>
      <c r="CO41" s="124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89">
        <f>IF(CF41=0,"",CF41)</f>
        <v>23814</v>
      </c>
      <c r="E43" s="259" t="s">
        <v>58</v>
      </c>
      <c r="F43" s="259"/>
      <c r="G43" s="260"/>
      <c r="H43" s="78">
        <v>24062</v>
      </c>
      <c r="I43" s="79">
        <v>1</v>
      </c>
      <c r="J43" s="410" t="s">
        <v>32</v>
      </c>
      <c r="K43" s="411"/>
      <c r="L43" s="93">
        <f>CF43</f>
        <v>0.5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23814</v>
      </c>
      <c r="AC43" s="259" t="s">
        <v>58</v>
      </c>
      <c r="AD43" s="259"/>
      <c r="AE43" s="260"/>
      <c r="AF43" s="131">
        <f>IF($H$43="","",$H$43)</f>
        <v>24062</v>
      </c>
      <c r="AG43" s="79">
        <v>1</v>
      </c>
      <c r="AH43" s="410" t="s">
        <v>32</v>
      </c>
      <c r="AI43" s="411"/>
      <c r="AJ43" s="93">
        <f>CF43</f>
        <v>0.5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23814</v>
      </c>
      <c r="BA43" s="259" t="s">
        <v>58</v>
      </c>
      <c r="BB43" s="259"/>
      <c r="BC43" s="260"/>
      <c r="BD43" s="131">
        <f>IF($H$43="","",$H$43)</f>
        <v>24062</v>
      </c>
      <c r="BE43" s="79">
        <v>1</v>
      </c>
      <c r="BF43" s="410" t="s">
        <v>32</v>
      </c>
      <c r="BG43" s="411"/>
      <c r="BH43" s="93">
        <f>CF43</f>
        <v>0.5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23814</v>
      </c>
      <c r="BY43" s="259" t="s">
        <v>58</v>
      </c>
      <c r="BZ43" s="259"/>
      <c r="CA43" s="260"/>
      <c r="CB43" s="131">
        <f>IF($H$43="","",$H$43)</f>
        <v>24062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0.5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0">
        <f>IF(D43="","",(D45/D43))</f>
        <v>1.0120097421684724</v>
      </c>
      <c r="E44" s="404" t="s">
        <v>54</v>
      </c>
      <c r="F44" s="404"/>
      <c r="G44" s="405"/>
      <c r="H44" s="91">
        <v>0</v>
      </c>
      <c r="I44" s="71">
        <v>2</v>
      </c>
      <c r="J44" s="372" t="s">
        <v>33</v>
      </c>
      <c r="K44" s="373"/>
      <c r="L44" s="94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1.0120097421684724</v>
      </c>
      <c r="AC44" s="404" t="s">
        <v>54</v>
      </c>
      <c r="AD44" s="404"/>
      <c r="AE44" s="405"/>
      <c r="AF44" s="91">
        <f>IF($H$44="","",$H$44)</f>
        <v>0</v>
      </c>
      <c r="AG44" s="71">
        <v>2</v>
      </c>
      <c r="AH44" s="372" t="s">
        <v>33</v>
      </c>
      <c r="AI44" s="373"/>
      <c r="AJ44" s="94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1.0120097421684724</v>
      </c>
      <c r="BA44" s="404" t="s">
        <v>54</v>
      </c>
      <c r="BB44" s="404"/>
      <c r="BC44" s="405"/>
      <c r="BD44" s="91">
        <f>IF($H$44="","",$H$44)</f>
        <v>0</v>
      </c>
      <c r="BE44" s="71">
        <v>2</v>
      </c>
      <c r="BF44" s="372" t="s">
        <v>33</v>
      </c>
      <c r="BG44" s="373"/>
      <c r="BH44" s="94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1.0120097421684724</v>
      </c>
      <c r="BY44" s="404" t="s">
        <v>54</v>
      </c>
      <c r="BZ44" s="404"/>
      <c r="CA44" s="405"/>
      <c r="CB44" s="91">
        <f>IF($H$44="","",$H$44)</f>
        <v>0</v>
      </c>
      <c r="CC44" s="71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1">
        <f>IF(CA41=0,"",CA41)</f>
        <v>24100</v>
      </c>
      <c r="E45" s="404" t="s">
        <v>55</v>
      </c>
      <c r="F45" s="404"/>
      <c r="G45" s="405"/>
      <c r="H45" s="91">
        <v>0</v>
      </c>
      <c r="I45" s="71">
        <v>3</v>
      </c>
      <c r="J45" s="254" t="s">
        <v>34</v>
      </c>
      <c r="K45" s="255"/>
      <c r="L45" s="95">
        <f>$CF$45</f>
        <v>0</v>
      </c>
      <c r="M45" s="273">
        <v>42138</v>
      </c>
      <c r="N45" s="274"/>
      <c r="O45" s="264" t="s">
        <v>87</v>
      </c>
      <c r="P45" s="265"/>
      <c r="Q45" s="252" t="s">
        <v>88</v>
      </c>
      <c r="R45" s="253"/>
      <c r="S45" s="252" t="s">
        <v>89</v>
      </c>
      <c r="T45" s="253"/>
      <c r="U45" s="252" t="s">
        <v>90</v>
      </c>
      <c r="V45" s="253"/>
      <c r="W45" s="266"/>
      <c r="X45" s="267"/>
      <c r="Y45" s="268"/>
      <c r="Z45" s="402" t="s">
        <v>60</v>
      </c>
      <c r="AA45" s="403"/>
      <c r="AB45" s="91">
        <f>IF($D$45="","",$D$45)</f>
        <v>24100</v>
      </c>
      <c r="AC45" s="404" t="s">
        <v>55</v>
      </c>
      <c r="AD45" s="404"/>
      <c r="AE45" s="405"/>
      <c r="AF45" s="91">
        <f>IF($H$45="","",$H$45)</f>
        <v>0</v>
      </c>
      <c r="AG45" s="71">
        <v>3</v>
      </c>
      <c r="AH45" s="254" t="s">
        <v>34</v>
      </c>
      <c r="AI45" s="255"/>
      <c r="AJ45" s="95">
        <f>$CF$45</f>
        <v>0</v>
      </c>
      <c r="AK45" s="396">
        <f>IF($M$45="","",$M$45)</f>
        <v>42138</v>
      </c>
      <c r="AL45" s="397"/>
      <c r="AM45" s="382" t="str">
        <f>IF($O$45="","",$O$45)</f>
        <v>1030 PM</v>
      </c>
      <c r="AN45" s="383"/>
      <c r="AO45" s="382" t="str">
        <f>IF($Q$45="","",$Q$45)</f>
        <v>TES</v>
      </c>
      <c r="AP45" s="383"/>
      <c r="AQ45" s="382" t="str">
        <f>IF($S$45="","",$S$45)</f>
        <v>OK</v>
      </c>
      <c r="AR45" s="383"/>
      <c r="AS45" s="394" t="str">
        <f>IF($U$45="","",$U$45)</f>
        <v>VG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1">
        <f>IF($D$45="","",$D$45)</f>
        <v>24100</v>
      </c>
      <c r="BA45" s="404" t="s">
        <v>55</v>
      </c>
      <c r="BB45" s="404"/>
      <c r="BC45" s="405"/>
      <c r="BD45" s="91">
        <f>IF($H$45="","",$H$45)</f>
        <v>0</v>
      </c>
      <c r="BE45" s="71">
        <v>3</v>
      </c>
      <c r="BF45" s="254" t="s">
        <v>34</v>
      </c>
      <c r="BG45" s="255"/>
      <c r="BH45" s="95">
        <f>$CF$45</f>
        <v>0</v>
      </c>
      <c r="BI45" s="396">
        <f>IF($M$45="","",$M$45)</f>
        <v>42138</v>
      </c>
      <c r="BJ45" s="397"/>
      <c r="BK45" s="382" t="str">
        <f>IF($O$45="","",$O$45)</f>
        <v>1030 PM</v>
      </c>
      <c r="BL45" s="383"/>
      <c r="BM45" s="382" t="str">
        <f>IF($Q$45="","",$Q$45)</f>
        <v>TES</v>
      </c>
      <c r="BN45" s="383"/>
      <c r="BO45" s="382" t="str">
        <f>IF($S$45="","",$S$45)</f>
        <v>OK</v>
      </c>
      <c r="BP45" s="383"/>
      <c r="BQ45" s="394" t="str">
        <f>IF($U$45="","",$U$45)</f>
        <v>VG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1">
        <f>IF($D$45="","",$D$45)</f>
        <v>24100</v>
      </c>
      <c r="BY45" s="404" t="s">
        <v>55</v>
      </c>
      <c r="BZ45" s="404"/>
      <c r="CA45" s="405"/>
      <c r="CB45" s="91">
        <f>IF($H$45="","",$H$45)</f>
        <v>0</v>
      </c>
      <c r="CC45" s="71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>
        <f>IF($M$45="","",$M$45)</f>
        <v>42138</v>
      </c>
      <c r="CH45" s="397"/>
      <c r="CI45" s="382" t="str">
        <f>IF($O$45="","",$O$45)</f>
        <v>1030 PM</v>
      </c>
      <c r="CJ45" s="383"/>
      <c r="CK45" s="382" t="str">
        <f>IF($Q$45="","",$Q$45)</f>
        <v>TES</v>
      </c>
      <c r="CL45" s="383"/>
      <c r="CM45" s="382" t="str">
        <f>IF($S$45="","",$S$45)</f>
        <v>OK</v>
      </c>
      <c r="CN45" s="383"/>
      <c r="CO45" s="394" t="str">
        <f>IF($U$45="","",$U$45)</f>
        <v>VG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1">
        <f>IF(D45="","",((H43+H44+H45)-D45))</f>
        <v>-38</v>
      </c>
      <c r="I46" s="71">
        <v>4</v>
      </c>
      <c r="J46" s="372" t="s">
        <v>37</v>
      </c>
      <c r="K46" s="373"/>
      <c r="L46" s="95">
        <f>$CF$46</f>
        <v>2.5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-38</v>
      </c>
      <c r="AG46" s="71">
        <v>4</v>
      </c>
      <c r="AH46" s="372" t="s">
        <v>37</v>
      </c>
      <c r="AI46" s="373"/>
      <c r="AJ46" s="95">
        <f>$CF$46</f>
        <v>2.5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-38</v>
      </c>
      <c r="BE46" s="71">
        <v>4</v>
      </c>
      <c r="BF46" s="372" t="s">
        <v>37</v>
      </c>
      <c r="BG46" s="373"/>
      <c r="BH46" s="95">
        <f>$CF$46</f>
        <v>2.5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-38</v>
      </c>
      <c r="CC46" s="71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2.5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2">
        <f>IF(H46="","",(IF(H46&gt;0,(H46*M8)*(-1),ABS(H46*M8))))</f>
        <v>4.5486000000000004</v>
      </c>
      <c r="I47" s="72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2"/>
      <c r="AC47" s="173" t="s">
        <v>57</v>
      </c>
      <c r="AD47" s="174"/>
      <c r="AE47" s="175"/>
      <c r="AF47" s="92">
        <f>IF($H$47="","",$H$47)</f>
        <v>4.5486000000000004</v>
      </c>
      <c r="AG47" s="72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2"/>
      <c r="BA47" s="173" t="s">
        <v>57</v>
      </c>
      <c r="BB47" s="174"/>
      <c r="BC47" s="175"/>
      <c r="BD47" s="92">
        <f>IF($H$47="","",$H$47)</f>
        <v>4.5486000000000004</v>
      </c>
      <c r="BE47" s="72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2"/>
      <c r="BY47" s="173" t="s">
        <v>57</v>
      </c>
      <c r="BZ47" s="174"/>
      <c r="CA47" s="175"/>
      <c r="CB47" s="92">
        <f>IF($H$47="","",$H$47)</f>
        <v>4.5486000000000004</v>
      </c>
      <c r="CC47" s="72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2015-05-21T18:08:10Z</dcterms:modified>
</cp:coreProperties>
</file>