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29" i="51"/>
  <c r="AH23" i="51"/>
  <c r="I41" i="51"/>
  <c r="X6" i="51"/>
  <c r="AH21" i="51"/>
  <c r="AH31" i="51"/>
  <c r="AH37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4" i="51" l="1"/>
  <c r="BF20" i="51"/>
  <c r="BF15" i="51"/>
  <c r="BF18" i="51"/>
  <c r="BF29" i="51"/>
  <c r="BF36" i="51"/>
  <c r="BF31" i="51"/>
  <c r="BF39" i="51"/>
  <c r="BF28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3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7" i="51"/>
  <c r="CD32" i="51"/>
  <c r="CD40" i="51"/>
  <c r="CD41" i="51" s="1"/>
  <c r="CD23" i="51"/>
  <c r="CD26" i="51"/>
  <c r="CA41" i="51"/>
  <c r="D45" i="51" s="1"/>
  <c r="BX45" i="51" s="1"/>
  <c r="CD34" i="51"/>
  <c r="CD17" i="51"/>
  <c r="CD16" i="51"/>
  <c r="CD18" i="51"/>
  <c r="CD38" i="51"/>
  <c r="CD31" i="51"/>
  <c r="CD25" i="51"/>
  <c r="CD24" i="51"/>
  <c r="CD22" i="51"/>
  <c r="CD15" i="51"/>
  <c r="CD39" i="51"/>
  <c r="CD29" i="5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<sst xmlns="http://schemas.openxmlformats.org/spreadsheetml/2006/main" count="326" uniqueCount="101">
  <si>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</si>
  <si>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</si>
  <si>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</si>
  <si>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</si>
  <si>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</si>
  <si>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</si>
  <si>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</si>
  <si>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</si>
  <si>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</si>
  <si>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</si>
  <si>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</si>
  <si>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</si>
  <si>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</si>
  <si>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</si>
  <si>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</si>
  <si>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</si>
  <si>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</si>
  <si>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</si>
  <si>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</si>
  <si>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</si>
  <si>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</si>
  <si>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</si>
  <si>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</si>
  <si>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</si>
  <si>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</si>
  <si>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</si>
  <si>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</si>
  <si>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</si>
  <si>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</si>
  <si>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</si>
  <si>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</si>
  <si>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</si>
  <si>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</si>
  <si>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</si>
  <si>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</si>
  <si>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</si>
  <si>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</si>
  <si>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</si>
  <si>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</si>
  <si>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</si>
  <si>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</si>
  <si>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</si>
  <si>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</si>
  <si>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</si>
  <si>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</si>
  <si>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</si>
  <si>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</si>
  <si>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</si>
  <si>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</si>
  <si>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</si>
  <si>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</si>
  <si>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</si>
  <si>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</si>
  <si>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</si>
  <si>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</si>
  <si>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</si>
  <si>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</si>
  <si>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</si>
  <si>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</si>
  <si>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</si>
  <si>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</si>
  <si>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</si>
  <si>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</si>
  <si>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</si>
  <si>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</si>
  <si>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</si>
  <si>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</si>
  <si>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</si>
  <si>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</si>
  <si>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</si>
  <si>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</si>
  <si>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</si>
  <si>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</si>
  <si>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</si>
  <si>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</si>
  <si>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</si>
  <si>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ST1A01</t>
  </si>
  <si>
    <t>A02022-0022</t>
  </si>
  <si>
    <t>Standard        S1</t>
  </si>
  <si>
    <t>S1</t>
  </si>
  <si>
    <t>67842E</t>
  </si>
  <si>
    <t>up to sta.10</t>
  </si>
  <si>
    <t>WAD</t>
  </si>
  <si>
    <t>JC</t>
  </si>
  <si>
    <t>Mvd to L5</t>
  </si>
  <si>
    <t>E</t>
  </si>
  <si>
    <t>AW</t>
  </si>
  <si>
    <t>RUN ALL MATERIAL-PER-RD                                    Only 4 for the set-up hours-Per-RD</t>
  </si>
  <si>
    <t>Fix thread unit</t>
  </si>
  <si>
    <t>Wait on fair</t>
  </si>
  <si>
    <t>67844E</t>
  </si>
  <si>
    <t>Feed problem</t>
  </si>
  <si>
    <t>TG</t>
  </si>
  <si>
    <t>LW</t>
  </si>
  <si>
    <t>Mvd to S4</t>
  </si>
  <si>
    <t>Packing</t>
  </si>
  <si>
    <t>F1</t>
  </si>
  <si>
    <t>67843E</t>
  </si>
  <si>
    <t>Cold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</si>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</sst>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51" xfId="0" applyFont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S1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S1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S1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85</v>
      </c>
      <c r="K4" s="4"/>
      <c r="L4" s="81" t="s">
        <v>27</v>
      </c>
      <c r="M4" s="50">
        <v>18.100000000000001</v>
      </c>
      <c r="N4" s="358" t="s">
        <v>14</v>
      </c>
      <c r="O4" s="359"/>
      <c r="P4" s="297">
        <f>IF(M6="","",(ROUNDUP((C10*M8/M4/M6),0)*M6))</f>
        <v>107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4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E</v>
      </c>
      <c r="AI4" s="4"/>
      <c r="AJ4" s="81" t="s">
        <v>27</v>
      </c>
      <c r="AK4" s="106">
        <f>IF($M$4="","",$M$4)</f>
        <v>18.100000000000001</v>
      </c>
      <c r="AL4" s="358" t="s">
        <v>14</v>
      </c>
      <c r="AM4" s="359"/>
      <c r="AN4" s="297">
        <f>IF($P$4="","",$P$4)</f>
        <v>107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4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E</v>
      </c>
      <c r="BG4" s="4"/>
      <c r="BH4" s="81" t="s">
        <v>27</v>
      </c>
      <c r="BI4" s="106">
        <f>IF($M$4="","",$M$4)</f>
        <v>18.100000000000001</v>
      </c>
      <c r="BJ4" s="358" t="s">
        <v>14</v>
      </c>
      <c r="BK4" s="359"/>
      <c r="BL4" s="297">
        <f>IF($P$4="","",$P$4)</f>
        <v>107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4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E</v>
      </c>
      <c r="CE4" s="4"/>
      <c r="CF4" s="81" t="s">
        <v>27</v>
      </c>
      <c r="CG4" s="106">
        <f>IF($M$4="","",$M$4)</f>
        <v>18.100000000000001</v>
      </c>
      <c r="CH4" s="358" t="s">
        <v>14</v>
      </c>
      <c r="CI4" s="359"/>
      <c r="CJ4" s="297">
        <f>IF($P$4="","",$P$4)</f>
        <v>107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498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-52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1</v>
      </c>
      <c r="Y6" s="29"/>
      <c r="Z6" s="77" t="s">
        <v>62</v>
      </c>
      <c r="AA6" s="322" t="str">
        <f>IF($C$6="","",$C$6)</f>
        <v>ST1A01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-52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1</v>
      </c>
      <c r="AW6" s="29"/>
      <c r="AX6" s="77" t="s">
        <v>62</v>
      </c>
      <c r="AY6" s="322" t="str">
        <f>IF($C$6="","",$C$6)</f>
        <v>ST1A01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-52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1</v>
      </c>
      <c r="BU6" s="29"/>
      <c r="BV6" s="77" t="s">
        <v>62</v>
      </c>
      <c r="BW6" s="322" t="str">
        <f>IF($C$6="","",$C$6)</f>
        <v>ST1A01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-52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373129</v>
      </c>
      <c r="D8" s="370"/>
      <c r="E8" s="371"/>
      <c r="F8" s="364"/>
      <c r="G8" s="365"/>
      <c r="H8" s="293" t="s">
        <v>78</v>
      </c>
      <c r="I8" s="294"/>
      <c r="J8" s="131">
        <v>6.5</v>
      </c>
      <c r="K8" s="28"/>
      <c r="L8" s="81" t="s">
        <v>28</v>
      </c>
      <c r="M8" s="56">
        <v>0.21429999999999999</v>
      </c>
      <c r="N8" s="295" t="s">
        <v>29</v>
      </c>
      <c r="O8" s="296"/>
      <c r="P8" s="297">
        <f>IF(M8="","",M4/M8)</f>
        <v>84.461035930937953</v>
      </c>
      <c r="Q8" s="298"/>
      <c r="R8" s="28"/>
      <c r="S8" s="372" t="s">
        <v>87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373129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6.5</v>
      </c>
      <c r="AI8" s="28"/>
      <c r="AJ8" s="81" t="s">
        <v>28</v>
      </c>
      <c r="AK8" s="107">
        <f>IF($M$8="","",$M$8)</f>
        <v>0.21429999999999999</v>
      </c>
      <c r="AL8" s="295" t="s">
        <v>29</v>
      </c>
      <c r="AM8" s="296"/>
      <c r="AN8" s="297">
        <f>IF($P$8="","",$P$8)</f>
        <v>84.461035930937953</v>
      </c>
      <c r="AO8" s="298"/>
      <c r="AP8" s="28"/>
      <c r="AQ8" s="299" t="str">
        <f>IF($S$8="","",$S$8)</f>
        <v>RUN ALL MATERIAL-PER-RD                                    Only 4 for the set-up hours-Per-RD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373129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6.5</v>
      </c>
      <c r="BG8" s="28"/>
      <c r="BH8" s="81" t="s">
        <v>28</v>
      </c>
      <c r="BI8" s="107">
        <f>IF($M$8="","",$M$8)</f>
        <v>0.21429999999999999</v>
      </c>
      <c r="BJ8" s="295" t="s">
        <v>29</v>
      </c>
      <c r="BK8" s="296"/>
      <c r="BL8" s="297">
        <f>IF($P$8="","",$P$8)</f>
        <v>84.461035930937953</v>
      </c>
      <c r="BM8" s="298"/>
      <c r="BN8" s="28"/>
      <c r="BO8" s="299" t="str">
        <f>IF($S$8="","",$S$8)</f>
        <v>RUN ALL MATERIAL-PER-RD                                    Only 4 for the set-up hours-Per-RD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373129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6.5</v>
      </c>
      <c r="CE8" s="28"/>
      <c r="CF8" s="81" t="s">
        <v>28</v>
      </c>
      <c r="CG8" s="107">
        <f>IF($M$8="","",$M$8)</f>
        <v>0.21429999999999999</v>
      </c>
      <c r="CH8" s="295" t="s">
        <v>29</v>
      </c>
      <c r="CI8" s="296"/>
      <c r="CJ8" s="297">
        <f>IF($P$8="","",$P$8)</f>
        <v>84.461035930937953</v>
      </c>
      <c r="CK8" s="298"/>
      <c r="CL8" s="28"/>
      <c r="CM8" s="299" t="str">
        <f>IF($S$8="","",$S$8)</f>
        <v>RUN ALL MATERIAL-PER-RD                                    Only 4 for the set-up hours-Per-RD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9000</v>
      </c>
      <c r="D10" s="417"/>
      <c r="E10" s="418"/>
      <c r="F10" s="362"/>
      <c r="G10" s="363"/>
      <c r="H10" s="293" t="s">
        <v>49</v>
      </c>
      <c r="I10" s="294"/>
      <c r="J10" s="132">
        <v>6.5</v>
      </c>
      <c r="K10" s="162" t="s">
        <v>86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9000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6.5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A02022-0022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9000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6.5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A02022-0022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9000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6.5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A02022-0022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9000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27.4</v>
      </c>
      <c r="AD14" s="117">
        <f t="shared" ref="AD14:AI14" si="0">F41</f>
        <v>4</v>
      </c>
      <c r="AE14" s="118">
        <f t="shared" si="0"/>
        <v>13330</v>
      </c>
      <c r="AF14" s="119">
        <f>H41</f>
        <v>157.82425414364636</v>
      </c>
      <c r="AG14" s="117">
        <f t="shared" si="0"/>
        <v>30.4</v>
      </c>
      <c r="AH14" s="118">
        <f t="shared" si="0"/>
        <v>13330</v>
      </c>
      <c r="AI14" s="118">
        <f t="shared" si="0"/>
        <v>-4330</v>
      </c>
      <c r="AJ14" s="120">
        <f>L41</f>
        <v>13645.199999999999</v>
      </c>
      <c r="AK14" s="64"/>
      <c r="AL14" s="265"/>
      <c r="AM14" s="266"/>
      <c r="AN14" s="267"/>
      <c r="AO14" s="268"/>
      <c r="AP14" s="269"/>
      <c r="AQ14" s="123">
        <f>S41</f>
        <v>3</v>
      </c>
      <c r="AR14" s="63"/>
      <c r="AS14" s="120">
        <f>U41</f>
        <v>68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27.4</v>
      </c>
      <c r="BB14" s="117">
        <f t="shared" ref="BB14" si="1">AD41</f>
        <v>4</v>
      </c>
      <c r="BC14" s="118">
        <f t="shared" ref="BC14" si="2">AE41</f>
        <v>13330</v>
      </c>
      <c r="BD14" s="119">
        <f>AF41</f>
        <v>157.82425414364636</v>
      </c>
      <c r="BE14" s="117">
        <f t="shared" ref="BE14" si="3">AG41</f>
        <v>30.4</v>
      </c>
      <c r="BF14" s="118">
        <f t="shared" ref="BF14" si="4">AH41</f>
        <v>13330</v>
      </c>
      <c r="BG14" s="118">
        <f t="shared" ref="BG14" si="5">AI41</f>
        <v>-4330</v>
      </c>
      <c r="BH14" s="120">
        <f>AJ41</f>
        <v>13645.199999999999</v>
      </c>
      <c r="BI14" s="64"/>
      <c r="BJ14" s="265"/>
      <c r="BK14" s="266"/>
      <c r="BL14" s="267"/>
      <c r="BM14" s="268"/>
      <c r="BN14" s="269"/>
      <c r="BO14" s="123">
        <f>AQ41</f>
        <v>3</v>
      </c>
      <c r="BP14" s="63"/>
      <c r="BQ14" s="120">
        <f>AS41</f>
        <v>68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27.4</v>
      </c>
      <c r="BZ14" s="117">
        <f t="shared" ref="BZ14" si="6">BB41</f>
        <v>4</v>
      </c>
      <c r="CA14" s="118">
        <f t="shared" ref="CA14" si="7">BC41</f>
        <v>13330</v>
      </c>
      <c r="CB14" s="119">
        <f>BD41</f>
        <v>157.82425414364636</v>
      </c>
      <c r="CC14" s="117">
        <f t="shared" ref="CC14" si="8">BE41</f>
        <v>30.4</v>
      </c>
      <c r="CD14" s="118">
        <f t="shared" ref="CD14" si="9">BF41</f>
        <v>13330</v>
      </c>
      <c r="CE14" s="118">
        <f t="shared" ref="CE14" si="10">BG41</f>
        <v>-4330</v>
      </c>
      <c r="CF14" s="120">
        <f>BH41</f>
        <v>13645.199999999999</v>
      </c>
      <c r="CG14" s="64"/>
      <c r="CH14" s="265"/>
      <c r="CI14" s="266"/>
      <c r="CJ14" s="267"/>
      <c r="CK14" s="268"/>
      <c r="CL14" s="269"/>
      <c r="CM14" s="123">
        <f>BO41</f>
        <v>3</v>
      </c>
      <c r="CN14" s="63"/>
      <c r="CO14" s="120">
        <f>BQ41</f>
        <v>68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42179</v>
      </c>
      <c r="C15" s="160" t="s">
        <v>82</v>
      </c>
      <c r="D15" s="136">
        <v>27847</v>
      </c>
      <c r="E15" s="136">
        <v>0</v>
      </c>
      <c r="F15" s="139">
        <v>2</v>
      </c>
      <c r="G15" s="140">
        <v>0</v>
      </c>
      <c r="H15" s="97">
        <f>IF(G15="","",(IF($P$8=0,"",(G15/$M$6)/$P$8)))</f>
        <v>0</v>
      </c>
      <c r="I15" s="98">
        <f>IF(G15="","",(SUM(E15+F15+S15)))</f>
        <v>2</v>
      </c>
      <c r="J15" s="99">
        <f>SUM(G$14:G15)</f>
        <v>0</v>
      </c>
      <c r="K15" s="99">
        <f t="shared" ref="K15:K40" si="11">C$10-J15</f>
        <v>9000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 t="s">
        <v>80</v>
      </c>
      <c r="Q15" s="434"/>
      <c r="R15" s="435"/>
      <c r="S15" s="143">
        <v>0</v>
      </c>
      <c r="T15" s="145">
        <v>0</v>
      </c>
      <c r="U15" s="145">
        <v>0</v>
      </c>
      <c r="V15" s="409" t="s">
        <v>81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13330</v>
      </c>
      <c r="AI15" s="99">
        <f>C$10-AH15</f>
        <v>-4330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13330</v>
      </c>
      <c r="BG15" s="99">
        <f>$C$10-BF15</f>
        <v>-4330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13330</v>
      </c>
      <c r="CE15" s="99">
        <f>$C$10-CD15</f>
        <v>-4330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5">
        <v>42179</v>
      </c>
      <c r="C16" s="160" t="s">
        <v>83</v>
      </c>
      <c r="D16" s="136">
        <v>27923</v>
      </c>
      <c r="E16" s="136">
        <v>0</v>
      </c>
      <c r="F16" s="138">
        <v>1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</v>
      </c>
      <c r="J16" s="99">
        <f>SUM(G$14:G16)</f>
        <v>0</v>
      </c>
      <c r="K16" s="99">
        <f>C$10-J16</f>
        <v>9000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80</v>
      </c>
      <c r="Q16" s="434"/>
      <c r="R16" s="435"/>
      <c r="S16" s="143">
        <v>0</v>
      </c>
      <c r="T16" s="145">
        <v>0</v>
      </c>
      <c r="U16" s="145">
        <v>0</v>
      </c>
      <c r="V16" s="409" t="s">
        <v>84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13330</v>
      </c>
      <c r="AI16" s="99">
        <f t="shared" ref="AI16:AI40" si="19">C$10-AH16</f>
        <v>-4330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13330</v>
      </c>
      <c r="BG16" s="99">
        <f t="shared" ref="BG16:BG40" si="25">$C$10-BF16</f>
        <v>-4330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13330</v>
      </c>
      <c r="CE16" s="99">
        <f t="shared" ref="CE16:CE40" si="31">$C$10-CD16</f>
        <v>-4330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5">
        <v>42180</v>
      </c>
      <c r="C17" s="160" t="s">
        <v>82</v>
      </c>
      <c r="D17" s="136">
        <v>27847</v>
      </c>
      <c r="E17" s="136">
        <v>4.0999999999999996</v>
      </c>
      <c r="F17" s="138">
        <v>1</v>
      </c>
      <c r="G17" s="140">
        <v>1900</v>
      </c>
      <c r="H17" s="97">
        <f t="shared" si="12"/>
        <v>22.495580110497233</v>
      </c>
      <c r="I17" s="98">
        <f t="shared" si="13"/>
        <v>6.1</v>
      </c>
      <c r="J17" s="99">
        <f>SUM(G$14:G17)</f>
        <v>1900</v>
      </c>
      <c r="K17" s="99">
        <f t="shared" si="11"/>
        <v>7100</v>
      </c>
      <c r="L17" s="100">
        <f t="shared" si="14"/>
        <v>2041.7999999999997</v>
      </c>
      <c r="M17" s="101">
        <f t="shared" si="15"/>
        <v>1900</v>
      </c>
      <c r="N17" s="241">
        <f t="shared" si="16"/>
        <v>0.93055147418944084</v>
      </c>
      <c r="O17" s="242"/>
      <c r="P17" s="433"/>
      <c r="Q17" s="434"/>
      <c r="R17" s="435"/>
      <c r="S17" s="143">
        <v>1</v>
      </c>
      <c r="T17" s="145">
        <v>1</v>
      </c>
      <c r="U17" s="145">
        <v>0</v>
      </c>
      <c r="V17" s="409" t="s">
        <v>88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13330</v>
      </c>
      <c r="AI17" s="99">
        <f t="shared" si="19"/>
        <v>-4330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13330</v>
      </c>
      <c r="BG17" s="99">
        <f t="shared" si="25"/>
        <v>-4330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13330</v>
      </c>
      <c r="CE17" s="99">
        <f t="shared" si="31"/>
        <v>-4330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42180</v>
      </c>
      <c r="C18" s="160" t="s">
        <v>82</v>
      </c>
      <c r="D18" s="136">
        <v>27847</v>
      </c>
      <c r="E18" s="136">
        <v>0</v>
      </c>
      <c r="F18" s="138">
        <v>0</v>
      </c>
      <c r="G18" s="140">
        <v>0</v>
      </c>
      <c r="H18" s="97">
        <f t="shared" si="12"/>
        <v>0</v>
      </c>
      <c r="I18" s="98">
        <f t="shared" si="13"/>
        <v>1.5</v>
      </c>
      <c r="J18" s="99">
        <f>SUM(G$14:G18)</f>
        <v>1900</v>
      </c>
      <c r="K18" s="99">
        <f t="shared" si="11"/>
        <v>7100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1.5</v>
      </c>
      <c r="T18" s="145">
        <v>4</v>
      </c>
      <c r="U18" s="145">
        <v>0</v>
      </c>
      <c r="V18" s="409" t="s">
        <v>89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13330</v>
      </c>
      <c r="AI18" s="99">
        <f t="shared" si="19"/>
        <v>-4330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13330</v>
      </c>
      <c r="BG18" s="99">
        <f t="shared" si="25"/>
        <v>-4330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13330</v>
      </c>
      <c r="CE18" s="99">
        <f t="shared" si="31"/>
        <v>-4330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42180</v>
      </c>
      <c r="C19" s="163" t="s">
        <v>83</v>
      </c>
      <c r="D19" s="136">
        <v>27923</v>
      </c>
      <c r="E19" s="136">
        <v>7.6</v>
      </c>
      <c r="F19" s="138">
        <v>0</v>
      </c>
      <c r="G19" s="140">
        <v>3400</v>
      </c>
      <c r="H19" s="97">
        <f t="shared" si="12"/>
        <v>40.25524861878452</v>
      </c>
      <c r="I19" s="98">
        <f t="shared" si="13"/>
        <v>7.6</v>
      </c>
      <c r="J19" s="99">
        <f>SUM(G$14:G19)</f>
        <v>5300</v>
      </c>
      <c r="K19" s="99">
        <f t="shared" si="11"/>
        <v>3700</v>
      </c>
      <c r="L19" s="100">
        <f t="shared" si="14"/>
        <v>3784.7999999999997</v>
      </c>
      <c r="M19" s="101">
        <f t="shared" si="15"/>
        <v>3400</v>
      </c>
      <c r="N19" s="241">
        <f t="shared" si="16"/>
        <v>0.89833016275628841</v>
      </c>
      <c r="O19" s="242"/>
      <c r="P19" s="433" t="s">
        <v>90</v>
      </c>
      <c r="Q19" s="434"/>
      <c r="R19" s="435"/>
      <c r="S19" s="143">
        <v>0</v>
      </c>
      <c r="T19" s="145">
        <v>0</v>
      </c>
      <c r="U19" s="145">
        <v>0</v>
      </c>
      <c r="V19" s="409" t="s">
        <v>91</v>
      </c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13330</v>
      </c>
      <c r="AI19" s="99">
        <f t="shared" si="19"/>
        <v>-4330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13330</v>
      </c>
      <c r="BG19" s="99">
        <f t="shared" si="25"/>
        <v>-4330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13330</v>
      </c>
      <c r="CE19" s="99">
        <f t="shared" si="31"/>
        <v>-4330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42181</v>
      </c>
      <c r="C20" s="163" t="s">
        <v>92</v>
      </c>
      <c r="D20" s="136">
        <v>28140</v>
      </c>
      <c r="E20" s="136">
        <v>7.6</v>
      </c>
      <c r="F20" s="138">
        <v>0</v>
      </c>
      <c r="G20" s="140">
        <v>3830</v>
      </c>
      <c r="H20" s="97">
        <f t="shared" si="12"/>
        <v>45.346353591160209</v>
      </c>
      <c r="I20" s="98">
        <f t="shared" si="13"/>
        <v>7.6</v>
      </c>
      <c r="J20" s="99">
        <f>SUM(G$14:G20)</f>
        <v>9130</v>
      </c>
      <c r="K20" s="99">
        <f t="shared" si="11"/>
        <v>-130</v>
      </c>
      <c r="L20" s="100">
        <f t="shared" si="14"/>
        <v>3784.7999999999997</v>
      </c>
      <c r="M20" s="101">
        <f t="shared" si="15"/>
        <v>3830</v>
      </c>
      <c r="N20" s="241">
        <f t="shared" si="16"/>
        <v>1.0119425068695838</v>
      </c>
      <c r="O20" s="242"/>
      <c r="P20" s="433" t="s">
        <v>90</v>
      </c>
      <c r="Q20" s="434"/>
      <c r="R20" s="435"/>
      <c r="S20" s="143">
        <v>0</v>
      </c>
      <c r="T20" s="145">
        <v>0</v>
      </c>
      <c r="U20" s="145">
        <v>0</v>
      </c>
      <c r="V20" s="409"/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13330</v>
      </c>
      <c r="AI20" s="99">
        <f t="shared" si="19"/>
        <v>-4330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13330</v>
      </c>
      <c r="BG20" s="99">
        <f t="shared" si="25"/>
        <v>-4330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13330</v>
      </c>
      <c r="CE20" s="99">
        <f t="shared" si="31"/>
        <v>-4330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42181</v>
      </c>
      <c r="C21" s="163" t="s">
        <v>93</v>
      </c>
      <c r="D21" s="136">
        <v>3206</v>
      </c>
      <c r="E21" s="136">
        <v>4</v>
      </c>
      <c r="F21" s="136">
        <v>0</v>
      </c>
      <c r="G21" s="140">
        <v>2025</v>
      </c>
      <c r="H21" s="97">
        <f t="shared" si="12"/>
        <v>23.975552486187841</v>
      </c>
      <c r="I21" s="98">
        <f t="shared" si="13"/>
        <v>4</v>
      </c>
      <c r="J21" s="99">
        <f>SUM(G$14:G21)</f>
        <v>11155</v>
      </c>
      <c r="K21" s="99">
        <f t="shared" si="11"/>
        <v>-2155</v>
      </c>
      <c r="L21" s="100">
        <f t="shared" si="14"/>
        <v>1992</v>
      </c>
      <c r="M21" s="101">
        <f t="shared" si="15"/>
        <v>2025</v>
      </c>
      <c r="N21" s="241">
        <f t="shared" si="16"/>
        <v>1.0165662650602409</v>
      </c>
      <c r="O21" s="242"/>
      <c r="P21" s="433" t="s">
        <v>90</v>
      </c>
      <c r="Q21" s="434"/>
      <c r="R21" s="435"/>
      <c r="S21" s="143">
        <v>0</v>
      </c>
      <c r="T21" s="145">
        <v>0</v>
      </c>
      <c r="U21" s="145">
        <v>0</v>
      </c>
      <c r="V21" s="409" t="s">
        <v>94</v>
      </c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13330</v>
      </c>
      <c r="AI21" s="99">
        <f t="shared" si="19"/>
        <v>-4330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13330</v>
      </c>
      <c r="BG21" s="99">
        <f t="shared" si="25"/>
        <v>-4330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13330</v>
      </c>
      <c r="CE21" s="99">
        <f t="shared" si="31"/>
        <v>-4330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>
        <v>42181</v>
      </c>
      <c r="C22" s="163" t="s">
        <v>95</v>
      </c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11155</v>
      </c>
      <c r="K22" s="99">
        <f t="shared" si="11"/>
        <v>-2155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/>
      <c r="T22" s="145"/>
      <c r="U22" s="145">
        <v>68</v>
      </c>
      <c r="V22" s="436" t="s">
        <v>96</v>
      </c>
      <c r="W22" s="437"/>
      <c r="X22" s="437"/>
      <c r="Y22" s="43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13330</v>
      </c>
      <c r="AI22" s="99">
        <f t="shared" si="19"/>
        <v>-4330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13330</v>
      </c>
      <c r="BG22" s="99">
        <f t="shared" si="25"/>
        <v>-4330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13330</v>
      </c>
      <c r="CE22" s="99">
        <f t="shared" si="31"/>
        <v>-4330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42184</v>
      </c>
      <c r="C23" s="163" t="s">
        <v>82</v>
      </c>
      <c r="D23" s="136">
        <v>27847</v>
      </c>
      <c r="E23" s="136">
        <v>4.0999999999999996</v>
      </c>
      <c r="F23" s="136">
        <v>0</v>
      </c>
      <c r="G23" s="140">
        <v>2175</v>
      </c>
      <c r="H23" s="97">
        <f t="shared" si="12"/>
        <v>25.751519337016571</v>
      </c>
      <c r="I23" s="98">
        <f t="shared" si="13"/>
        <v>4.5999999999999996</v>
      </c>
      <c r="J23" s="99">
        <f>SUM(G$14:G23)</f>
        <v>13330</v>
      </c>
      <c r="K23" s="99">
        <f t="shared" si="11"/>
        <v>-4330</v>
      </c>
      <c r="L23" s="100">
        <f t="shared" si="14"/>
        <v>2041.7999999999997</v>
      </c>
      <c r="M23" s="101">
        <f t="shared" si="15"/>
        <v>2175</v>
      </c>
      <c r="N23" s="241">
        <f t="shared" si="16"/>
        <v>1.0652365559800179</v>
      </c>
      <c r="O23" s="242"/>
      <c r="P23" s="433" t="s">
        <v>97</v>
      </c>
      <c r="Q23" s="434"/>
      <c r="R23" s="435"/>
      <c r="S23" s="143">
        <v>0.5</v>
      </c>
      <c r="T23" s="145">
        <v>4</v>
      </c>
      <c r="U23" s="145">
        <v>0</v>
      </c>
      <c r="V23" s="409" t="s">
        <v>98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13330</v>
      </c>
      <c r="AI23" s="99">
        <f t="shared" si="19"/>
        <v>-4330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13330</v>
      </c>
      <c r="BG23" s="99">
        <f t="shared" si="25"/>
        <v>-4330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13330</v>
      </c>
      <c r="CE23" s="99">
        <f t="shared" si="31"/>
        <v>-4330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13330</v>
      </c>
      <c r="K24" s="99">
        <f t="shared" si="11"/>
        <v>-4330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3"/>
      <c r="T24" s="145"/>
      <c r="U24" s="145"/>
      <c r="V24" s="436" t="s">
        <v>99</v>
      </c>
      <c r="W24" s="437"/>
      <c r="X24" s="437"/>
      <c r="Y24" s="43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13330</v>
      </c>
      <c r="AI24" s="99">
        <f t="shared" si="19"/>
        <v>-4330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13330</v>
      </c>
      <c r="BG24" s="99">
        <f t="shared" si="25"/>
        <v>-4330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13330</v>
      </c>
      <c r="CE24" s="99">
        <f t="shared" si="31"/>
        <v>-4330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13330</v>
      </c>
      <c r="K25" s="99">
        <f t="shared" si="11"/>
        <v>-4330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3"/>
      <c r="T25" s="145"/>
      <c r="U25" s="145"/>
      <c r="V25" s="409" t="s">
        <v>100</v>
      </c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13330</v>
      </c>
      <c r="AI25" s="99">
        <f t="shared" si="19"/>
        <v>-4330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13330</v>
      </c>
      <c r="BG25" s="99">
        <f t="shared" si="25"/>
        <v>-4330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13330</v>
      </c>
      <c r="CE25" s="99">
        <f t="shared" si="31"/>
        <v>-4330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13330</v>
      </c>
      <c r="K26" s="99">
        <f t="shared" si="11"/>
        <v>-4330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3"/>
      <c r="T26" s="145"/>
      <c r="U26" s="145"/>
      <c r="V26" s="409"/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13330</v>
      </c>
      <c r="AI26" s="99">
        <f t="shared" si="19"/>
        <v>-4330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13330</v>
      </c>
      <c r="BG26" s="99">
        <f t="shared" si="25"/>
        <v>-4330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13330</v>
      </c>
      <c r="CE26" s="99">
        <f t="shared" si="31"/>
        <v>-4330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13330</v>
      </c>
      <c r="K27" s="99">
        <f t="shared" si="11"/>
        <v>-4330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13330</v>
      </c>
      <c r="AI27" s="99">
        <f t="shared" si="19"/>
        <v>-4330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13330</v>
      </c>
      <c r="BG27" s="99">
        <f t="shared" si="25"/>
        <v>-4330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13330</v>
      </c>
      <c r="CE27" s="99">
        <f t="shared" si="31"/>
        <v>-4330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13330</v>
      </c>
      <c r="K28" s="99">
        <f t="shared" si="11"/>
        <v>-4330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/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13330</v>
      </c>
      <c r="AI28" s="99">
        <f t="shared" si="19"/>
        <v>-4330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13330</v>
      </c>
      <c r="BG28" s="99">
        <f t="shared" si="25"/>
        <v>-4330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13330</v>
      </c>
      <c r="CE28" s="99">
        <f t="shared" si="31"/>
        <v>-4330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13330</v>
      </c>
      <c r="K29" s="99">
        <f t="shared" si="11"/>
        <v>-4330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13330</v>
      </c>
      <c r="AI29" s="99">
        <f t="shared" si="19"/>
        <v>-4330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13330</v>
      </c>
      <c r="BG29" s="99">
        <f t="shared" si="25"/>
        <v>-4330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13330</v>
      </c>
      <c r="CE29" s="99">
        <f t="shared" si="31"/>
        <v>-4330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13330</v>
      </c>
      <c r="K30" s="99">
        <f t="shared" si="11"/>
        <v>-4330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13330</v>
      </c>
      <c r="AI30" s="99">
        <f t="shared" si="19"/>
        <v>-4330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13330</v>
      </c>
      <c r="BG30" s="99">
        <f t="shared" si="25"/>
        <v>-4330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13330</v>
      </c>
      <c r="CE30" s="99">
        <f t="shared" si="31"/>
        <v>-4330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13330</v>
      </c>
      <c r="K31" s="99">
        <f t="shared" si="11"/>
        <v>-4330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13330</v>
      </c>
      <c r="AI31" s="99">
        <f t="shared" si="19"/>
        <v>-4330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13330</v>
      </c>
      <c r="BG31" s="99">
        <f t="shared" si="25"/>
        <v>-4330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13330</v>
      </c>
      <c r="CE31" s="99">
        <f t="shared" si="31"/>
        <v>-4330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13330</v>
      </c>
      <c r="K32" s="99">
        <f t="shared" si="11"/>
        <v>-4330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13330</v>
      </c>
      <c r="AI32" s="99">
        <f t="shared" si="19"/>
        <v>-4330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13330</v>
      </c>
      <c r="BG32" s="99">
        <f t="shared" si="25"/>
        <v>-4330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13330</v>
      </c>
      <c r="CE32" s="99">
        <f t="shared" si="31"/>
        <v>-4330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13330</v>
      </c>
      <c r="K33" s="99">
        <f t="shared" si="11"/>
        <v>-4330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13330</v>
      </c>
      <c r="AI33" s="99">
        <f t="shared" si="19"/>
        <v>-4330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13330</v>
      </c>
      <c r="BG33" s="99">
        <f t="shared" si="25"/>
        <v>-4330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13330</v>
      </c>
      <c r="CE33" s="99">
        <f t="shared" si="31"/>
        <v>-4330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13330</v>
      </c>
      <c r="K34" s="99">
        <f t="shared" si="11"/>
        <v>-4330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13330</v>
      </c>
      <c r="AI34" s="99">
        <f t="shared" si="19"/>
        <v>-4330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13330</v>
      </c>
      <c r="BG34" s="99">
        <f t="shared" si="25"/>
        <v>-4330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13330</v>
      </c>
      <c r="CE34" s="99">
        <f t="shared" si="31"/>
        <v>-4330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13330</v>
      </c>
      <c r="K35" s="99">
        <f t="shared" si="11"/>
        <v>-4330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13330</v>
      </c>
      <c r="AI35" s="99">
        <f t="shared" si="19"/>
        <v>-4330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13330</v>
      </c>
      <c r="BG35" s="99">
        <f t="shared" si="25"/>
        <v>-4330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13330</v>
      </c>
      <c r="CE35" s="99">
        <f t="shared" si="31"/>
        <v>-4330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13330</v>
      </c>
      <c r="K36" s="99">
        <f t="shared" si="11"/>
        <v>-4330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13330</v>
      </c>
      <c r="AI36" s="99">
        <f t="shared" si="19"/>
        <v>-4330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13330</v>
      </c>
      <c r="BG36" s="99">
        <f t="shared" si="25"/>
        <v>-4330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13330</v>
      </c>
      <c r="CE36" s="99">
        <f t="shared" si="31"/>
        <v>-4330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13330</v>
      </c>
      <c r="K37" s="99">
        <f t="shared" si="11"/>
        <v>-4330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13330</v>
      </c>
      <c r="AI37" s="99">
        <f t="shared" si="19"/>
        <v>-4330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13330</v>
      </c>
      <c r="BG37" s="99">
        <f t="shared" si="25"/>
        <v>-4330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13330</v>
      </c>
      <c r="CE37" s="99">
        <f t="shared" si="31"/>
        <v>-4330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13330</v>
      </c>
      <c r="K38" s="99">
        <f t="shared" si="11"/>
        <v>-4330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13330</v>
      </c>
      <c r="AI38" s="99">
        <f t="shared" si="19"/>
        <v>-4330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13330</v>
      </c>
      <c r="BG38" s="99">
        <f t="shared" si="25"/>
        <v>-4330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13330</v>
      </c>
      <c r="CE38" s="99">
        <f t="shared" si="31"/>
        <v>-4330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13330</v>
      </c>
      <c r="K39" s="99">
        <f t="shared" si="11"/>
        <v>-4330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13330</v>
      </c>
      <c r="AI39" s="99">
        <f t="shared" si="19"/>
        <v>-4330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13330</v>
      </c>
      <c r="BG39" s="99">
        <f t="shared" si="25"/>
        <v>-4330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13330</v>
      </c>
      <c r="CE39" s="99">
        <f t="shared" si="31"/>
        <v>-4330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13330</v>
      </c>
      <c r="K40" s="99">
        <f t="shared" si="11"/>
        <v>-4330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13330</v>
      </c>
      <c r="AI40" s="99">
        <f t="shared" si="19"/>
        <v>-4330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13330</v>
      </c>
      <c r="BG40" s="99">
        <f t="shared" si="25"/>
        <v>-4330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13330</v>
      </c>
      <c r="CE40" s="99">
        <f t="shared" si="31"/>
        <v>-4330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27.4</v>
      </c>
      <c r="F41" s="113">
        <f>SUM(F15:F40)</f>
        <v>4</v>
      </c>
      <c r="G41" s="114">
        <f>SUM(G15:G40)</f>
        <v>13330</v>
      </c>
      <c r="H41" s="115">
        <f>SUM(H15:H40)</f>
        <v>157.82425414364636</v>
      </c>
      <c r="I41" s="113">
        <f>IF(X4="",0,(SUM(I15:I40)-X4))</f>
        <v>30.4</v>
      </c>
      <c r="J41" s="114">
        <f>J40</f>
        <v>13330</v>
      </c>
      <c r="K41" s="114">
        <f>K40</f>
        <v>-4330</v>
      </c>
      <c r="L41" s="113">
        <f>SUM(L15:L40)</f>
        <v>13645.199999999999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3</v>
      </c>
      <c r="T41" s="110"/>
      <c r="U41" s="122">
        <f>SUM(U15:U40)</f>
        <v>68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27.4</v>
      </c>
      <c r="AD41" s="113">
        <f>SUM(AD14:AD40)</f>
        <v>4</v>
      </c>
      <c r="AE41" s="114">
        <f>SUM(AE14:AE40)</f>
        <v>13330</v>
      </c>
      <c r="AF41" s="115">
        <f>SUM(AF14:AF40)</f>
        <v>157.82425414364636</v>
      </c>
      <c r="AG41" s="113">
        <f>SUM(AG14:AG40)</f>
        <v>30.4</v>
      </c>
      <c r="AH41" s="114">
        <f>AH40</f>
        <v>13330</v>
      </c>
      <c r="AI41" s="114">
        <f>AI40</f>
        <v>-4330</v>
      </c>
      <c r="AJ41" s="113">
        <f>SUM(AJ14:AJ40)</f>
        <v>13645.199999999999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3</v>
      </c>
      <c r="AR41" s="68"/>
      <c r="AS41" s="124">
        <f>SUM(AS14:AS40)</f>
        <v>68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27.4</v>
      </c>
      <c r="BB41" s="113">
        <f>SUM(BB14:BB40)</f>
        <v>4</v>
      </c>
      <c r="BC41" s="114">
        <f>SUM(BC14:BC40)</f>
        <v>13330</v>
      </c>
      <c r="BD41" s="115">
        <f>SUM(BD14:BD40)</f>
        <v>157.82425414364636</v>
      </c>
      <c r="BE41" s="113">
        <f>SUM(BE14:BE40)</f>
        <v>30.4</v>
      </c>
      <c r="BF41" s="114">
        <f>BF40</f>
        <v>13330</v>
      </c>
      <c r="BG41" s="114">
        <f>BG40</f>
        <v>-4330</v>
      </c>
      <c r="BH41" s="113">
        <f>SUM(BH14:BH40)</f>
        <v>13645.199999999999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3</v>
      </c>
      <c r="BP41" s="113"/>
      <c r="BQ41" s="124">
        <f>SUM(BQ14:BQ40)</f>
        <v>68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27.4</v>
      </c>
      <c r="BZ41" s="113">
        <f>SUM(BZ14:BZ40)</f>
        <v>4</v>
      </c>
      <c r="CA41" s="114">
        <f>SUM(CA14:CA40)</f>
        <v>13330</v>
      </c>
      <c r="CB41" s="115">
        <f>SUM(CB14:CB40)</f>
        <v>157.82425414364636</v>
      </c>
      <c r="CC41" s="113">
        <f>SUM(CC14:CC40)</f>
        <v>30.4</v>
      </c>
      <c r="CD41" s="114">
        <f>CD40</f>
        <v>13330</v>
      </c>
      <c r="CE41" s="114">
        <f>CE40</f>
        <v>-4330</v>
      </c>
      <c r="CF41" s="113">
        <f>SUM(CF14:CF40)</f>
        <v>13645.199999999999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3</v>
      </c>
      <c r="CN41" s="113"/>
      <c r="CO41" s="124">
        <f>SUM(CO14:CO40)</f>
        <v>68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13645.199999999999</v>
      </c>
      <c r="E43" s="171" t="s">
        <v>58</v>
      </c>
      <c r="F43" s="171"/>
      <c r="G43" s="172"/>
      <c r="H43" s="78">
        <v>12959</v>
      </c>
      <c r="I43" s="79">
        <v>1</v>
      </c>
      <c r="J43" s="216" t="s">
        <v>32</v>
      </c>
      <c r="K43" s="217"/>
      <c r="L43" s="93">
        <f>CF43</f>
        <v>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13645.199999999999</v>
      </c>
      <c r="AC43" s="171" t="s">
        <v>58</v>
      </c>
      <c r="AD43" s="171"/>
      <c r="AE43" s="172"/>
      <c r="AF43" s="158">
        <f>IF($H$43="","",$H$43)</f>
        <v>12959</v>
      </c>
      <c r="AG43" s="79">
        <v>1</v>
      </c>
      <c r="AH43" s="216" t="s">
        <v>32</v>
      </c>
      <c r="AI43" s="217"/>
      <c r="AJ43" s="93">
        <f>CF43</f>
        <v>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13645.199999999999</v>
      </c>
      <c r="BA43" s="171" t="s">
        <v>58</v>
      </c>
      <c r="BB43" s="171"/>
      <c r="BC43" s="172"/>
      <c r="BD43" s="158">
        <f>IF($H$43="","",$H$43)</f>
        <v>12959</v>
      </c>
      <c r="BE43" s="79">
        <v>1</v>
      </c>
      <c r="BF43" s="216" t="s">
        <v>32</v>
      </c>
      <c r="BG43" s="217"/>
      <c r="BH43" s="93">
        <f>CF43</f>
        <v>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13645.199999999999</v>
      </c>
      <c r="BY43" s="171" t="s">
        <v>58</v>
      </c>
      <c r="BZ43" s="171"/>
      <c r="CA43" s="172"/>
      <c r="CB43" s="158">
        <f>IF($H$43="","",$H$43)</f>
        <v>12959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0.97690030193767785</v>
      </c>
      <c r="E44" s="164" t="s">
        <v>54</v>
      </c>
      <c r="F44" s="164"/>
      <c r="G44" s="165"/>
      <c r="H44" s="91">
        <f>IF(CO41=0,"",CO41)</f>
        <v>68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0.97690030193767785</v>
      </c>
      <c r="AC44" s="164" t="s">
        <v>54</v>
      </c>
      <c r="AD44" s="164"/>
      <c r="AE44" s="165"/>
      <c r="AF44" s="91">
        <f>IF($H$44="","",$H$44)</f>
        <v>68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0.97690030193767785</v>
      </c>
      <c r="BA44" s="164" t="s">
        <v>54</v>
      </c>
      <c r="BB44" s="164"/>
      <c r="BC44" s="165"/>
      <c r="BD44" s="91">
        <f>IF($H$44="","",$H$44)</f>
        <v>68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0.97690030193767785</v>
      </c>
      <c r="BY44" s="164" t="s">
        <v>54</v>
      </c>
      <c r="BZ44" s="164"/>
      <c r="CA44" s="165"/>
      <c r="CB44" s="91">
        <f>IF($H$44="","",$H$44)</f>
        <v>68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13330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13330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13330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13330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-303</v>
      </c>
      <c r="I46" s="71">
        <v>4</v>
      </c>
      <c r="J46" s="194" t="s">
        <v>37</v>
      </c>
      <c r="K46" s="195"/>
      <c r="L46" s="95">
        <f>$CF$46</f>
        <v>2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-303</v>
      </c>
      <c r="AG46" s="71">
        <v>4</v>
      </c>
      <c r="AH46" s="194" t="s">
        <v>37</v>
      </c>
      <c r="AI46" s="195"/>
      <c r="AJ46" s="95">
        <f>$CF$46</f>
        <v>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-303</v>
      </c>
      <c r="BE46" s="71">
        <v>4</v>
      </c>
      <c r="BF46" s="194" t="s">
        <v>37</v>
      </c>
      <c r="BG46" s="195"/>
      <c r="BH46" s="95">
        <f>$CF$46</f>
        <v>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-303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64.932900000000004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64.932900000000004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64.932900000000004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64.932900000000004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2015-07-07T15:44:55Z</dcterms:modified>
</cp:coreProperties>
</file>